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30" windowHeight="8655" activeTab="0"/>
  </bookViews>
  <sheets>
    <sheet name="Card" sheetId="1" r:id="rId1"/>
    <sheet name="Info" sheetId="2" r:id="rId2"/>
    <sheet name="Dop" sheetId="3" r:id="rId3"/>
    <sheet name="Feat" sheetId="4" r:id="rId4"/>
  </sheets>
  <definedNames>
    <definedName name="АллерЗаголовок">'Feat'!$C$17</definedName>
    <definedName name="АллерПродукты">'Feat'!$C$18</definedName>
    <definedName name="Вкус">'Card'!$A$58</definedName>
    <definedName name="Внеш">'Card'!$A$54</definedName>
    <definedName name="Выход1">'Dop'!$B$5</definedName>
    <definedName name="Выход2">'Dop'!$B$6</definedName>
    <definedName name="Выход3">'Dop'!$B$7</definedName>
    <definedName name="Зав_Долж">'Card'!$A$80</definedName>
    <definedName name="Зав_Подп">'Card'!$K$79</definedName>
    <definedName name="Зав_ФИО">'Card'!$O$79</definedName>
    <definedName name="Запах">'Card'!$A$57</definedName>
    <definedName name="Индекс">'Card'!$H$67</definedName>
    <definedName name="Индекс_Заг">'Dop'!$B$11</definedName>
    <definedName name="Кальк_ДОлж">'Card'!$A$82</definedName>
    <definedName name="Кальк_Под">'Card'!$K$81</definedName>
    <definedName name="Кальк_ФИО">'Card'!$O$81</definedName>
    <definedName name="Конс">'Card'!$A$56</definedName>
    <definedName name="МБ">'Card'!$A$68</definedName>
    <definedName name="Отв_Долж">'Card'!$A$78</definedName>
    <definedName name="Отв_Подп">'Card'!$K$77</definedName>
    <definedName name="Отв_ФИО">'Card'!$O$77</definedName>
    <definedName name="Перечень_Сырья">'Dop'!$B$4</definedName>
    <definedName name="Пищ_Бел">'Dop'!$G$2</definedName>
    <definedName name="Пищ_ВитВ1">'Dop'!$G$13</definedName>
    <definedName name="Пищ_ВитВ2">'Dop'!$G$14</definedName>
    <definedName name="Пищ_Жел">'Dop'!$G$12</definedName>
    <definedName name="Пищ_Жир">'Dop'!$G$3</definedName>
    <definedName name="Пищ_Кал">'Dop'!$G$5</definedName>
    <definedName name="Пищ_Кал_Алк">'Dop'!$G$6</definedName>
    <definedName name="Пищ_Кальц">'Dop'!$G$10</definedName>
    <definedName name="Пищ_Магн">'Dop'!$G$11</definedName>
    <definedName name="Пищ_ПВ">'Dop'!$G$9</definedName>
    <definedName name="Пищ_С">'Dop'!$G$15</definedName>
    <definedName name="Пищ_Сахар">'Dop'!$G$8</definedName>
    <definedName name="Пищ_Спирт">'Dop'!$G$7</definedName>
    <definedName name="Пищ_Угл">'Dop'!$G$4</definedName>
    <definedName name="ПОП_Дир">'Card'!$S$11</definedName>
    <definedName name="ПОП_Имя">'Card'!$A$6</definedName>
    <definedName name="Порции1">'Dop'!$B$8</definedName>
    <definedName name="Порции2">'Dop'!$B$9</definedName>
    <definedName name="Порции3">'Dop'!$B$10</definedName>
    <definedName name="Расход_Сырья">'Card'!$K$28</definedName>
    <definedName name="Рец_B1">'Card'!$AU$30</definedName>
    <definedName name="Рец_B2">'Card'!$AV$30</definedName>
    <definedName name="Рец_C">'Card'!$AW$30</definedName>
    <definedName name="Рец_Ca">'Card'!$AS$30</definedName>
    <definedName name="Рец_Fe">'Card'!$AT$30</definedName>
    <definedName name="Рец_Бел">'Card'!$AG$30</definedName>
    <definedName name="Рец_БелЖ">'Card'!$AM$30</definedName>
    <definedName name="Рец_Брутто">'Card'!$G$30</definedName>
    <definedName name="Рец_Выход">'Card'!$A$36</definedName>
    <definedName name="Рец_Выход_Дробью">'Dop'!$B$3</definedName>
    <definedName name="Рец_Выход_Суммой">'Dop'!$C$3</definedName>
    <definedName name="Рец_г">'Card'!$BK$30</definedName>
    <definedName name="Рец_Диеты">'Card'!$A$21</definedName>
    <definedName name="Рец_Жир">'Card'!$AI$30</definedName>
    <definedName name="Рец_ЖирР">'Card'!$AP$30</definedName>
    <definedName name="Рец_Имя">'Card'!$J$19</definedName>
    <definedName name="Рец_Источник">'Card'!$A$15</definedName>
    <definedName name="Рец_Нетто">'Card'!$I$30</definedName>
    <definedName name="Рец_Номер">'Dop'!$B$2</definedName>
    <definedName name="Рец_Пер1">'Card'!$K$29</definedName>
    <definedName name="Рец_Пер2">'Card'!$N$29</definedName>
    <definedName name="Рец_Пер3">'Card'!$Q$29</definedName>
    <definedName name="Рец_Первая_Строка">'Card'!$A$31</definedName>
    <definedName name="Рец_СВ">'Card'!$AD$30</definedName>
    <definedName name="Рец_см">'Card'!$BH$30</definedName>
    <definedName name="Рец_Сырье">'Card'!$A$28</definedName>
    <definedName name="Рец_Угл">'Card'!$AK$30</definedName>
    <definedName name="СанПиН">'Dop'!$B$12</definedName>
    <definedName name="Скрывать_Полный_ХС">'Feat'!$C$13</definedName>
    <definedName name="Скрывать_у_ТК">'Feat'!$C$11</definedName>
    <definedName name="Скрывать_у_ТТК">'Feat'!$C$12</definedName>
    <definedName name="Скрыть_Кол_Алк">'Feat'!$C$9</definedName>
    <definedName name="Скрыть_Кол_Пер">'Feat'!$C$8</definedName>
    <definedName name="Скрыть_Кол_Экс">'Feat'!$C$7</definedName>
    <definedName name="Скрыть_Пищ_100г">'Feat'!$C$10</definedName>
    <definedName name="Скрыть_Пищ_Полн">'Feat'!$C$6</definedName>
    <definedName name="Скрыть_Пищ_Сокр">'Feat'!$C$5</definedName>
    <definedName name="Скрыть_ТК">'Feat'!$C$2</definedName>
    <definedName name="Скрыть_ТТК">'Feat'!$C$3</definedName>
    <definedName name="Скрыть_ТТК_алк">'Feat'!$C$4</definedName>
    <definedName name="Технол">'Card'!$A$39</definedName>
    <definedName name="ТК_Заг">'Card'!$J$17</definedName>
    <definedName name="Треб">'Card'!$A$50</definedName>
    <definedName name="ТТК_Заг">'Card'!$J$16</definedName>
    <definedName name="Фото_Имя">'Feat'!$C$14</definedName>
    <definedName name="Фото_коэф">'Feat'!$C$15</definedName>
    <definedName name="Фото_М_Разм">'Feat'!$C$16</definedName>
    <definedName name="ФХ_Жир">'Card'!$M$63</definedName>
    <definedName name="ФХ_Сах">'Card'!$M$64</definedName>
    <definedName name="ФХ_Сах_Кок">'Card'!$BK$62</definedName>
    <definedName name="ФХ_Спирт">'Card'!$BK$63</definedName>
    <definedName name="ФХ_Сух">'Card'!$M$62</definedName>
    <definedName name="Цвет">'Card'!$A$55</definedName>
    <definedName name="ЦФото">'Card'!$A$83</definedName>
    <definedName name="Шаблон_Версия">'Feat'!$C$1</definedName>
  </definedNames>
  <calcPr fullCalcOnLoad="1"/>
</workbook>
</file>

<file path=xl/sharedStrings.xml><?xml version="1.0" encoding="utf-8"?>
<sst xmlns="http://schemas.openxmlformats.org/spreadsheetml/2006/main" count="240" uniqueCount="167">
  <si>
    <t>руководитель предприятия</t>
  </si>
  <si>
    <t>наименование предприятия</t>
  </si>
  <si>
    <t>"Утверждаю"</t>
  </si>
  <si>
    <t>Наименование изделия (блюда)</t>
  </si>
  <si>
    <t>Рецептура</t>
  </si>
  <si>
    <t>3. Рецептура</t>
  </si>
  <si>
    <t>Наименования сырья и пищевых продуктов</t>
  </si>
  <si>
    <t>Масса, г</t>
  </si>
  <si>
    <t>брутто</t>
  </si>
  <si>
    <t>нетто</t>
  </si>
  <si>
    <t>Расход сырья (нетто), на</t>
  </si>
  <si>
    <t>4. Технологический процесс</t>
  </si>
  <si>
    <t>5. Требования к оформлению, реализации и хранению</t>
  </si>
  <si>
    <t>Версия шаблона:</t>
  </si>
  <si>
    <t>6. Показатели качества и безопасности</t>
  </si>
  <si>
    <t>6.1. Органолептические показатели качества</t>
  </si>
  <si>
    <t>Выход</t>
  </si>
  <si>
    <t>Должны соответствовать:</t>
  </si>
  <si>
    <t>Белки, г</t>
  </si>
  <si>
    <t>Жиры, г</t>
  </si>
  <si>
    <t>Калорийность, ккал</t>
  </si>
  <si>
    <t>Ответственный за оформление ТТК</t>
  </si>
  <si>
    <t>подпись</t>
  </si>
  <si>
    <t>Ф.И.О.</t>
  </si>
  <si>
    <t>Зав. производством</t>
  </si>
  <si>
    <t>Калькулятор (технолог)</t>
  </si>
  <si>
    <t>Ca, мг</t>
  </si>
  <si>
    <t>Fe, мг</t>
  </si>
  <si>
    <t>С, мг</t>
  </si>
  <si>
    <t>10 порций</t>
  </si>
  <si>
    <t>20 порций</t>
  </si>
  <si>
    <t>30 порций</t>
  </si>
  <si>
    <t>Убрать строки для ТК</t>
  </si>
  <si>
    <t>Информация о пищевой ценности</t>
  </si>
  <si>
    <t xml:space="preserve">Источник рецептуры: </t>
  </si>
  <si>
    <t>Убрать строки для ТТК</t>
  </si>
  <si>
    <t>Скрывать "сокращенную" пищевую ценность</t>
  </si>
  <si>
    <t>Скрывать"расширенную" пищевую ценность</t>
  </si>
  <si>
    <t>Наименование рецептуры</t>
  </si>
  <si>
    <t>Перечень сырья</t>
  </si>
  <si>
    <t>дробью</t>
  </si>
  <si>
    <t>Номер рецептуры</t>
  </si>
  <si>
    <t>сухое вещество</t>
  </si>
  <si>
    <t>белки</t>
  </si>
  <si>
    <t>жиры</t>
  </si>
  <si>
    <t>углеводы</t>
  </si>
  <si>
    <t>белки жив.</t>
  </si>
  <si>
    <t>жиры раст.</t>
  </si>
  <si>
    <t xml:space="preserve">Внешний вид - </t>
  </si>
  <si>
    <t xml:space="preserve">Цвет - </t>
  </si>
  <si>
    <t xml:space="preserve">Запах - </t>
  </si>
  <si>
    <t xml:space="preserve">Консистенция - </t>
  </si>
  <si>
    <t xml:space="preserve">Вкус - </t>
  </si>
  <si>
    <t>Наименование рецептуры:</t>
  </si>
  <si>
    <t>Показатели пищевой ценности (порции)</t>
  </si>
  <si>
    <t>Удовлетворение суточной потребности</t>
  </si>
  <si>
    <t>Характеристика значения пищевой ценности</t>
  </si>
  <si>
    <t>белки, г</t>
  </si>
  <si>
    <t>жиры, г</t>
  </si>
  <si>
    <t>углеводы, г</t>
  </si>
  <si>
    <t>калорийность, ккал</t>
  </si>
  <si>
    <t>Приведенные расчеты носят ориентировочный (справочный) характер.</t>
  </si>
  <si>
    <t>Суточная потребность принята по СанПиН 2.3.2.1078-01.</t>
  </si>
  <si>
    <t>Суточная потребность принята для взрослого человека.</t>
  </si>
  <si>
    <t>Скрыть колонки экспликации</t>
  </si>
  <si>
    <t>Скрыть колонки пересчета</t>
  </si>
  <si>
    <t>Запятой не делить! Только один диапазон</t>
  </si>
  <si>
    <t xml:space="preserve">Показано для диет: </t>
  </si>
  <si>
    <t>Технологический процесс</t>
  </si>
  <si>
    <t>Норма закладки</t>
  </si>
  <si>
    <t>см3</t>
  </si>
  <si>
    <t>г</t>
  </si>
  <si>
    <t>Спирт</t>
  </si>
  <si>
    <t>Сахар</t>
  </si>
  <si>
    <t>Убрать строки для ТТК (алкоголь)</t>
  </si>
  <si>
    <t>Наименование коктейля</t>
  </si>
  <si>
    <t>Какие колонки скрывать у ТТК на алк</t>
  </si>
  <si>
    <t>6.2. Физико-химические показатели качества</t>
  </si>
  <si>
    <t>Показатель</t>
  </si>
  <si>
    <t>Содержание, %</t>
  </si>
  <si>
    <t>Выход, г</t>
  </si>
  <si>
    <t>Пищевая 100г.</t>
  </si>
  <si>
    <t>Скрывать дополнительно колонки у ТК</t>
  </si>
  <si>
    <t>Какие колонки скрывать при разработке ТК</t>
  </si>
  <si>
    <t>Скрывать дополнительно колонки у ТТК</t>
  </si>
  <si>
    <t>CE:CW</t>
  </si>
  <si>
    <t>Какие колонки скрывать при разработке ТТК</t>
  </si>
  <si>
    <t xml:space="preserve">Описание </t>
  </si>
  <si>
    <t>2.0</t>
  </si>
  <si>
    <t>базовые шаблоны</t>
  </si>
  <si>
    <t>поддержка дополнительного скрытия колонок для ТК и ТТК</t>
  </si>
  <si>
    <t xml:space="preserve">поддержка отображения должностей </t>
  </si>
  <si>
    <t>Выход1</t>
  </si>
  <si>
    <t>Выход2</t>
  </si>
  <si>
    <t>Выход3</t>
  </si>
  <si>
    <t>Доп. выходы рецептуры</t>
  </si>
  <si>
    <t>Если не указаны, то идет пересчет на порции</t>
  </si>
  <si>
    <t>Порции1</t>
  </si>
  <si>
    <t>Порции2</t>
  </si>
  <si>
    <t>Порции3</t>
  </si>
  <si>
    <t>(см. ниже)</t>
  </si>
  <si>
    <t>добавлена поддержка отдельного представления доп. выходов и количества порций</t>
  </si>
  <si>
    <t>Органолептические показатели качества</t>
  </si>
  <si>
    <t>71:73</t>
  </si>
  <si>
    <t>74:75</t>
  </si>
  <si>
    <t>73:73</t>
  </si>
  <si>
    <t>2.1.2.1</t>
  </si>
  <si>
    <t>добавлено отображение заголовков органолептических показателей качества для ТК; скрыта лишняя строка при расчете всех показателей</t>
  </si>
  <si>
    <t>Пищевая ценность готового изделия (г, мг, мкг на 100 г)</t>
  </si>
  <si>
    <t>Белки</t>
  </si>
  <si>
    <t>Жиры</t>
  </si>
  <si>
    <t>Углеводы</t>
  </si>
  <si>
    <t>Ca</t>
  </si>
  <si>
    <t>Mg</t>
  </si>
  <si>
    <t>Fe</t>
  </si>
  <si>
    <t>витамин В1</t>
  </si>
  <si>
    <t>витамин В2</t>
  </si>
  <si>
    <t>витамин С</t>
  </si>
  <si>
    <t>2.2</t>
  </si>
  <si>
    <t>на закладке Dop выделены ячейки пищевой ценности, которые содержат необходимые параметры (в т.ч. Витаминым и минеральные элементы, при необходимости будут расширяться)</t>
  </si>
  <si>
    <t>Калорийность (алкоголь), ккал</t>
  </si>
  <si>
    <t>Сахар (алкоголь)</t>
  </si>
  <si>
    <t>Спирт (алкоголь)</t>
  </si>
  <si>
    <t>Пищевые вещества, г</t>
  </si>
  <si>
    <t>Витамины, мг</t>
  </si>
  <si>
    <t>Минеральные вещества, мг</t>
  </si>
  <si>
    <t>C</t>
  </si>
  <si>
    <r>
      <t>B</t>
    </r>
    <r>
      <rPr>
        <vertAlign val="subscript"/>
        <sz val="12"/>
        <color indexed="8"/>
        <rFont val="Times New Roman"/>
        <family val="1"/>
      </rPr>
      <t>1</t>
    </r>
  </si>
  <si>
    <r>
      <t>B</t>
    </r>
    <r>
      <rPr>
        <vertAlign val="subscript"/>
        <sz val="12"/>
        <color indexed="8"/>
        <rFont val="Times New Roman"/>
        <family val="1"/>
      </rPr>
      <t>2</t>
    </r>
  </si>
  <si>
    <t>Скрыть дополнительные колонки полного хим.состава!</t>
  </si>
  <si>
    <t>T:BP</t>
  </si>
  <si>
    <t>A:S,AX:BP</t>
  </si>
  <si>
    <t>A:AW</t>
  </si>
  <si>
    <t>AS:AW</t>
  </si>
  <si>
    <t>Какие колонки скрывать для витаминов и минеральных элементов (для школ, ДОУ, Лагерей)</t>
  </si>
  <si>
    <r>
      <t>В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мг</t>
    </r>
  </si>
  <si>
    <r>
      <t>В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мг</t>
    </r>
  </si>
  <si>
    <t>2.2.1</t>
  </si>
  <si>
    <t>незначительная правка форматов ячеек</t>
  </si>
  <si>
    <t>2.3</t>
  </si>
  <si>
    <t>возможность загрузки фотографий в ячейку "ЦФото"</t>
  </si>
  <si>
    <t>Имя вставляемой фотографии</t>
  </si>
  <si>
    <t>PhotoDi</t>
  </si>
  <si>
    <t>Коэффициент изменения фотографии</t>
  </si>
  <si>
    <t>0,5</t>
  </si>
  <si>
    <t>Максимальный размер для фотографии</t>
  </si>
  <si>
    <t>см</t>
  </si>
  <si>
    <t>6</t>
  </si>
  <si>
    <t>2.3.1</t>
  </si>
  <si>
    <t>поддержка отображения микробиологических показателей по ТР ТС 021/2011</t>
  </si>
  <si>
    <t>Заголовок индекса для МБ</t>
  </si>
  <si>
    <t>СанПиН</t>
  </si>
  <si>
    <t>Калорийность, ккал/кДж</t>
  </si>
  <si>
    <t>Калорий-ность, ккал/кДж</t>
  </si>
  <si>
    <t>Заголовок для продуктов-аллергенов</t>
  </si>
  <si>
    <t>Список продуктов-аллергенов</t>
  </si>
  <si>
    <t>2.3.2</t>
  </si>
  <si>
    <t>поддержка отображения аллергических продуктов</t>
  </si>
  <si>
    <t>9:12,16:16,22:26,37:37,49:52,59:69,77:78</t>
  </si>
  <si>
    <t>6:7,15:15,17:17,27:27,38:38,70:70,80:81,70:70,53:53</t>
  </si>
  <si>
    <t>6:7,15:15,17:17,27:27,38:38,65:68,70:70,80:81,70:70,53:53</t>
  </si>
  <si>
    <t>Углеводы/ пищевые волокна, г</t>
  </si>
  <si>
    <t>Углеводы/пище-вые волокна, г</t>
  </si>
  <si>
    <t>Пищевые волокна</t>
  </si>
  <si>
    <t>6.3. Микробиологические показатели безопасности</t>
  </si>
  <si>
    <t>2.3.3</t>
  </si>
  <si>
    <t>незначительная правка согласно изменений в законодательстве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</si>
</sst>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49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justify"/>
    </xf>
    <xf numFmtId="0" fontId="47" fillId="0" borderId="13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47" fillId="0" borderId="13" xfId="0" applyNumberFormat="1" applyFont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34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20" xfId="0" applyFont="1" applyBorder="1" applyAlignment="1">
      <alignment/>
    </xf>
    <xf numFmtId="0" fontId="43" fillId="0" borderId="0" xfId="0" applyFont="1" applyAlignment="1">
      <alignment vertical="top"/>
    </xf>
    <xf numFmtId="180" fontId="47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80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/>
    </xf>
    <xf numFmtId="180" fontId="47" fillId="0" borderId="19" xfId="0" applyNumberFormat="1" applyFont="1" applyBorder="1" applyAlignment="1">
      <alignment horizontal="center"/>
    </xf>
    <xf numFmtId="180" fontId="47" fillId="0" borderId="21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/>
    </xf>
    <xf numFmtId="1" fontId="47" fillId="0" borderId="23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2" fontId="47" fillId="0" borderId="19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0" fontId="47" fillId="0" borderId="0" xfId="0" applyFont="1" applyAlignment="1">
      <alignment vertical="top"/>
    </xf>
    <xf numFmtId="180" fontId="47" fillId="0" borderId="0" xfId="0" applyNumberFormat="1" applyFont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180" fontId="48" fillId="0" borderId="23" xfId="0" applyNumberFormat="1" applyFont="1" applyBorder="1" applyAlignment="1">
      <alignment horizontal="left" vertical="center"/>
    </xf>
    <xf numFmtId="180" fontId="47" fillId="0" borderId="23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80" fontId="47" fillId="0" borderId="13" xfId="0" applyNumberFormat="1" applyFont="1" applyBorder="1" applyAlignment="1">
      <alignment horizontal="center"/>
    </xf>
    <xf numFmtId="180" fontId="47" fillId="0" borderId="15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180" fontId="47" fillId="0" borderId="19" xfId="0" applyNumberFormat="1" applyFont="1" applyBorder="1" applyAlignment="1">
      <alignment horizontal="center" vertical="center"/>
    </xf>
    <xf numFmtId="180" fontId="47" fillId="0" borderId="23" xfId="0" applyNumberFormat="1" applyFont="1" applyBorder="1" applyAlignment="1">
      <alignment horizontal="center" vertical="center"/>
    </xf>
    <xf numFmtId="180" fontId="47" fillId="0" borderId="2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wrapText="1"/>
    </xf>
    <xf numFmtId="2" fontId="47" fillId="0" borderId="21" xfId="0" applyNumberFormat="1" applyFont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180" fontId="47" fillId="0" borderId="0" xfId="0" applyNumberFormat="1" applyFont="1" applyBorder="1" applyAlignment="1">
      <alignment horizontal="left" vertical="center"/>
    </xf>
    <xf numFmtId="180" fontId="47" fillId="0" borderId="15" xfId="0" applyNumberFormat="1" applyFont="1" applyBorder="1" applyAlignment="1">
      <alignment horizontal="left" vertical="center"/>
    </xf>
    <xf numFmtId="49" fontId="48" fillId="0" borderId="23" xfId="0" applyNumberFormat="1" applyFont="1" applyBorder="1" applyAlignment="1">
      <alignment horizontal="left" vertical="center" wrapText="1"/>
    </xf>
    <xf numFmtId="49" fontId="48" fillId="0" borderId="21" xfId="0" applyNumberFormat="1" applyFont="1" applyBorder="1" applyAlignment="1">
      <alignment horizontal="left" vertical="center" wrapText="1"/>
    </xf>
    <xf numFmtId="180" fontId="47" fillId="0" borderId="13" xfId="0" applyNumberFormat="1" applyFont="1" applyBorder="1" applyAlignment="1">
      <alignment horizontal="center" vertical="center"/>
    </xf>
    <xf numFmtId="180" fontId="47" fillId="0" borderId="0" xfId="0" applyNumberFormat="1" applyFont="1" applyBorder="1" applyAlignment="1">
      <alignment horizontal="center" vertical="center"/>
    </xf>
    <xf numFmtId="180" fontId="47" fillId="0" borderId="15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5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2" fontId="47" fillId="0" borderId="24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49" fontId="47" fillId="0" borderId="23" xfId="0" applyNumberFormat="1" applyFont="1" applyBorder="1" applyAlignment="1">
      <alignment horizontal="left" vertical="center" wrapText="1"/>
    </xf>
    <xf numFmtId="49" fontId="47" fillId="0" borderId="21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180" fontId="47" fillId="0" borderId="16" xfId="0" applyNumberFormat="1" applyFont="1" applyBorder="1" applyAlignment="1">
      <alignment horizontal="center"/>
    </xf>
    <xf numFmtId="180" fontId="47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justify" vertical="top" wrapText="1"/>
    </xf>
    <xf numFmtId="0" fontId="47" fillId="0" borderId="2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top"/>
    </xf>
    <xf numFmtId="0" fontId="48" fillId="0" borderId="21" xfId="0" applyFont="1" applyBorder="1" applyAlignment="1">
      <alignment vertical="top"/>
    </xf>
    <xf numFmtId="0" fontId="47" fillId="0" borderId="19" xfId="0" applyFont="1" applyBorder="1" applyAlignment="1">
      <alignment horizontal="center" vertical="top"/>
    </xf>
    <xf numFmtId="0" fontId="47" fillId="0" borderId="23" xfId="0" applyFont="1" applyBorder="1" applyAlignment="1">
      <alignment horizontal="center" vertical="top"/>
    </xf>
    <xf numFmtId="180" fontId="47" fillId="0" borderId="13" xfId="0" applyNumberFormat="1" applyFont="1" applyBorder="1" applyAlignment="1">
      <alignment horizontal="center" vertical="top"/>
    </xf>
    <xf numFmtId="180" fontId="47" fillId="0" borderId="0" xfId="0" applyNumberFormat="1" applyFont="1" applyBorder="1" applyAlignment="1">
      <alignment horizontal="center" vertical="top"/>
    </xf>
    <xf numFmtId="0" fontId="46" fillId="0" borderId="0" xfId="0" applyFont="1" applyAlignment="1">
      <alignment vertical="top" wrapText="1"/>
    </xf>
    <xf numFmtId="180" fontId="47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180" fontId="47" fillId="0" borderId="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Q82"/>
  <sheetViews>
    <sheetView tabSelected="1" zoomScalePageLayoutView="0" workbookViewId="0" topLeftCell="A6">
      <selection activeCell="A6" sqref="A6"/>
    </sheetView>
  </sheetViews>
  <sheetFormatPr defaultColWidth="4.7109375" defaultRowHeight="15"/>
  <cols>
    <col min="1" max="6" width="4.7109375" style="2" customWidth="1"/>
    <col min="7" max="7" width="3.28125" style="2" customWidth="1"/>
    <col min="8" max="9" width="4.7109375" style="2" customWidth="1"/>
    <col min="10" max="10" width="3.7109375" style="2" customWidth="1"/>
    <col min="11" max="18" width="4.7109375" style="2" customWidth="1"/>
    <col min="19" max="19" width="7.28125" style="2" customWidth="1"/>
    <col min="20" max="25" width="4.7109375" style="2" customWidth="1"/>
    <col min="26" max="26" width="3.140625" style="2" customWidth="1"/>
    <col min="27" max="27" width="3.57421875" style="2" customWidth="1"/>
    <col min="28" max="28" width="5.8515625" style="2" customWidth="1"/>
    <col min="29" max="29" width="2.00390625" style="2" customWidth="1"/>
    <col min="30" max="31" width="4.7109375" style="2" customWidth="1"/>
    <col min="32" max="32" width="2.8515625" style="2" customWidth="1"/>
    <col min="33" max="33" width="4.57421875" style="2" customWidth="1"/>
    <col min="34" max="34" width="1.8515625" style="2" customWidth="1"/>
    <col min="35" max="35" width="4.7109375" style="2" customWidth="1"/>
    <col min="36" max="36" width="1.7109375" style="2" customWidth="1"/>
    <col min="37" max="37" width="4.7109375" style="2" customWidth="1"/>
    <col min="38" max="38" width="7.421875" style="2" customWidth="1"/>
    <col min="39" max="44" width="4.7109375" style="27" hidden="1" customWidth="1"/>
    <col min="45" max="49" width="4.7109375" style="27" customWidth="1"/>
    <col min="50" max="16384" width="4.7109375" style="2" customWidth="1"/>
  </cols>
  <sheetData>
    <row r="1" ht="18.75" hidden="1"/>
    <row r="2" ht="18.75" hidden="1"/>
    <row r="3" ht="18.75" hidden="1"/>
    <row r="4" ht="18.75" hidden="1"/>
    <row r="5" ht="18.75" hidden="1"/>
    <row r="6" spans="1:38" ht="18.75">
      <c r="A6" s="39"/>
      <c r="B6" s="1"/>
      <c r="C6" s="1"/>
      <c r="D6" s="1"/>
      <c r="E6" s="1"/>
      <c r="F6" s="1"/>
      <c r="G6" s="1"/>
      <c r="T6" s="40">
        <f>IF(ПОП_Имя="","",ПОП_Имя)</f>
      </c>
      <c r="U6" s="39"/>
      <c r="V6" s="39"/>
      <c r="W6" s="39"/>
      <c r="X6" s="39"/>
      <c r="Y6" s="39"/>
      <c r="Z6" s="39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18" customHeight="1">
      <c r="A7" s="3"/>
      <c r="B7" s="4"/>
      <c r="C7" s="4"/>
      <c r="D7" s="4" t="s">
        <v>1</v>
      </c>
      <c r="T7" s="28"/>
      <c r="U7" s="29"/>
      <c r="V7" s="29"/>
      <c r="W7" s="29" t="s">
        <v>1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20:38" ht="18.75" customHeight="1" hidden="1"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15:68" ht="15.75" customHeight="1">
      <c r="O9" s="5" t="s">
        <v>2</v>
      </c>
      <c r="P9" s="5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0" t="s">
        <v>2</v>
      </c>
      <c r="AI9" s="30"/>
      <c r="AJ9" s="27"/>
      <c r="AK9" s="27"/>
      <c r="AL9" s="27"/>
      <c r="BH9" s="27"/>
      <c r="BI9" s="27"/>
      <c r="BJ9" s="27"/>
      <c r="BK9" s="27"/>
      <c r="BL9" s="30" t="s">
        <v>2</v>
      </c>
      <c r="BM9" s="30"/>
      <c r="BN9" s="27"/>
      <c r="BO9" s="27"/>
      <c r="BP9" s="27"/>
    </row>
    <row r="10" spans="16:68" ht="16.5" customHeight="1">
      <c r="P10" s="5"/>
      <c r="S10" s="10" t="str">
        <f>"Руководитель "&amp;ПОП_Имя</f>
        <v>Руководитель 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0"/>
      <c r="AJ10" s="27"/>
      <c r="AK10" s="27"/>
      <c r="AL10" s="35" t="str">
        <f>"Руководитель "&amp;ПОП_Имя</f>
        <v>Руководитель </v>
      </c>
      <c r="BH10" s="27"/>
      <c r="BI10" s="27"/>
      <c r="BJ10" s="27"/>
      <c r="BK10" s="27"/>
      <c r="BL10" s="27"/>
      <c r="BM10" s="30"/>
      <c r="BN10" s="27"/>
      <c r="BO10" s="27"/>
      <c r="BP10" s="35" t="str">
        <f>"Руководитель "&amp;ПОП_Имя</f>
        <v>Руководитель </v>
      </c>
    </row>
    <row r="11" spans="11:68" ht="17.25" customHeight="1">
      <c r="K11" s="1"/>
      <c r="L11" s="1"/>
      <c r="M11" s="1"/>
      <c r="N11" s="1"/>
      <c r="O11" s="1"/>
      <c r="P11" s="1"/>
      <c r="Q11" s="1"/>
      <c r="R11" s="1"/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6"/>
      <c r="AE11" s="26"/>
      <c r="AF11" s="26"/>
      <c r="AG11" s="26"/>
      <c r="AH11" s="26"/>
      <c r="AI11" s="26"/>
      <c r="AJ11" s="26"/>
      <c r="AK11" s="26"/>
      <c r="AL11" s="36"/>
      <c r="BH11" s="26"/>
      <c r="BI11" s="26"/>
      <c r="BJ11" s="26"/>
      <c r="BK11" s="26"/>
      <c r="BL11" s="26"/>
      <c r="BM11" s="26"/>
      <c r="BN11" s="26"/>
      <c r="BO11" s="26"/>
      <c r="BP11" s="36"/>
    </row>
    <row r="12" spans="14:68" ht="16.5" customHeight="1">
      <c r="N12" s="6"/>
      <c r="O12" s="4" t="s">
        <v>0</v>
      </c>
      <c r="P12" s="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31"/>
      <c r="AH12" s="29" t="s">
        <v>0</v>
      </c>
      <c r="AI12" s="29"/>
      <c r="AJ12" s="27"/>
      <c r="AK12" s="27"/>
      <c r="AL12" s="27"/>
      <c r="BH12" s="27"/>
      <c r="BI12" s="27"/>
      <c r="BJ12" s="27"/>
      <c r="BK12" s="31"/>
      <c r="BL12" s="29" t="s">
        <v>0</v>
      </c>
      <c r="BM12" s="29"/>
      <c r="BN12" s="27"/>
      <c r="BO12" s="27"/>
      <c r="BP12" s="27"/>
    </row>
    <row r="13" spans="20:38" ht="18.75" customHeight="1" hidden="1"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18.75" customHeight="1" hidden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7">
        <v>1</v>
      </c>
      <c r="U14" s="27">
        <v>2</v>
      </c>
      <c r="V14" s="27">
        <v>3</v>
      </c>
      <c r="W14" s="27">
        <v>4</v>
      </c>
      <c r="X14" s="27">
        <v>5</v>
      </c>
      <c r="Y14" s="27">
        <v>6</v>
      </c>
      <c r="Z14" s="27">
        <v>7</v>
      </c>
      <c r="AA14" s="27">
        <v>8</v>
      </c>
      <c r="AB14" s="27">
        <v>9</v>
      </c>
      <c r="AC14" s="27">
        <v>10</v>
      </c>
      <c r="AD14" s="27">
        <v>11</v>
      </c>
      <c r="AE14" s="27">
        <v>12</v>
      </c>
      <c r="AF14" s="27">
        <v>13</v>
      </c>
      <c r="AG14" s="27">
        <v>14</v>
      </c>
      <c r="AH14" s="27">
        <v>15</v>
      </c>
      <c r="AI14" s="27">
        <v>16</v>
      </c>
      <c r="AJ14" s="27">
        <v>17</v>
      </c>
      <c r="AK14" s="27">
        <v>18</v>
      </c>
      <c r="AL14" s="27">
        <v>19</v>
      </c>
    </row>
    <row r="15" spans="1:38" ht="57" customHeight="1">
      <c r="A15" s="80" t="s">
        <v>34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 t="str">
        <f>IF(Рец_Источник="","",Рец_Источник)</f>
        <v>Источник рецептуры: 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</row>
    <row r="16" spans="1:68" ht="18.75">
      <c r="A16" s="7"/>
      <c r="J16" s="8" t="str">
        <f>"ТЕХНИКО-ТЕХНОЛОГИЧЕСКАЯ КАРТА №"&amp;Рец_Номер</f>
        <v>ТЕХНИКО-ТЕХНОЛОГИЧЕСКАЯ КАРТА №</v>
      </c>
      <c r="T16" s="32"/>
      <c r="U16" s="27"/>
      <c r="V16" s="27"/>
      <c r="W16" s="27"/>
      <c r="X16" s="27"/>
      <c r="Y16" s="27"/>
      <c r="Z16" s="27"/>
      <c r="AA16" s="27"/>
      <c r="AB16" s="27"/>
      <c r="AC16" s="33" t="str">
        <f>"ТЕХНИКО-ТЕХНОЛОГИЧЕСКАЯ КАРТА №"&amp;Рец_Номер</f>
        <v>ТЕХНИКО-ТЕХНОЛОГИЧЕСКАЯ КАРТА №</v>
      </c>
      <c r="AD16" s="27"/>
      <c r="AE16" s="27"/>
      <c r="AF16" s="27"/>
      <c r="AG16" s="27"/>
      <c r="AH16" s="27"/>
      <c r="AI16" s="27"/>
      <c r="AJ16" s="27"/>
      <c r="AK16" s="27"/>
      <c r="AL16" s="27"/>
      <c r="AX16" s="32"/>
      <c r="AY16" s="27"/>
      <c r="AZ16" s="27"/>
      <c r="BA16" s="27"/>
      <c r="BB16" s="27"/>
      <c r="BC16" s="27"/>
      <c r="BD16" s="27"/>
      <c r="BE16" s="27"/>
      <c r="BF16" s="27"/>
      <c r="BG16" s="33" t="str">
        <f>"ТЕХНИКО-ТЕХНОЛОГИЧЕСКАЯ КАРТА №"&amp;Рец_Номер</f>
        <v>ТЕХНИКО-ТЕХНОЛОГИЧЕСКАЯ КАРТА №</v>
      </c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38" ht="18.75">
      <c r="A17" s="7"/>
      <c r="J17" s="8" t="str">
        <f>"ТЕХНОЛОГИЧЕСКАЯ КАРТА №"&amp;Рец_Номер</f>
        <v>ТЕХНОЛОГИЧЕСКАЯ КАРТА №</v>
      </c>
      <c r="T17" s="32"/>
      <c r="U17" s="27"/>
      <c r="V17" s="27"/>
      <c r="W17" s="27"/>
      <c r="X17" s="27"/>
      <c r="Y17" s="27"/>
      <c r="Z17" s="27"/>
      <c r="AA17" s="27"/>
      <c r="AB17" s="27"/>
      <c r="AC17" s="33" t="str">
        <f>"ТЕХНОЛОГИЧЕСКАЯ КАРТА №"&amp;Рец_Номер</f>
        <v>ТЕХНОЛОГИЧЕСКАЯ КАРТА №</v>
      </c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0:38" ht="0.75" customHeight="1"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68" ht="18.75">
      <c r="A19" s="1"/>
      <c r="B19" s="1"/>
      <c r="C19" s="1"/>
      <c r="D19" s="1"/>
      <c r="E19" s="1"/>
      <c r="F19" s="1"/>
      <c r="G19" s="1"/>
      <c r="H19" s="1"/>
      <c r="I19" s="1"/>
      <c r="J19" s="9" t="s">
        <v>4</v>
      </c>
      <c r="K19" s="1"/>
      <c r="L19" s="1"/>
      <c r="M19" s="1"/>
      <c r="N19" s="1"/>
      <c r="O19" s="1"/>
      <c r="P19" s="1"/>
      <c r="Q19" s="1" t="str">
        <f>CHAR(10)</f>
        <v>
</v>
      </c>
      <c r="R19" s="1"/>
      <c r="S19" s="1"/>
      <c r="T19" s="26"/>
      <c r="U19" s="26"/>
      <c r="V19" s="26"/>
      <c r="W19" s="26"/>
      <c r="X19" s="26"/>
      <c r="Y19" s="26"/>
      <c r="Z19" s="26"/>
      <c r="AA19" s="26"/>
      <c r="AB19" s="26"/>
      <c r="AC19" s="34" t="str">
        <f>IF(Рец_Имя="","",Рец_Имя)</f>
        <v>Рецептура</v>
      </c>
      <c r="AD19" s="26"/>
      <c r="AE19" s="26"/>
      <c r="AF19" s="26"/>
      <c r="AG19" s="26"/>
      <c r="AH19" s="26"/>
      <c r="AI19" s="26"/>
      <c r="AJ19" s="26"/>
      <c r="AK19" s="26"/>
      <c r="AL19" s="26"/>
      <c r="AX19" s="26"/>
      <c r="AY19" s="26"/>
      <c r="AZ19" s="26"/>
      <c r="BA19" s="26"/>
      <c r="BB19" s="26"/>
      <c r="BC19" s="26"/>
      <c r="BD19" s="26"/>
      <c r="BE19" s="26"/>
      <c r="BF19" s="26"/>
      <c r="BG19" s="34" t="str">
        <f>IF(Рец_Имя="","",Рец_Имя)</f>
        <v>Рецептура</v>
      </c>
      <c r="BH19" s="26"/>
      <c r="BI19" s="26"/>
      <c r="BJ19" s="26"/>
      <c r="BK19" s="26"/>
      <c r="BL19" s="26"/>
      <c r="BM19" s="26"/>
      <c r="BN19" s="26"/>
      <c r="BO19" s="26"/>
      <c r="BP19" s="26"/>
    </row>
    <row r="20" spans="10:68" ht="19.5" customHeight="1">
      <c r="J20" s="4" t="s">
        <v>3</v>
      </c>
      <c r="T20" s="27"/>
      <c r="U20" s="27"/>
      <c r="V20" s="27"/>
      <c r="W20" s="27"/>
      <c r="X20" s="27"/>
      <c r="Y20" s="27"/>
      <c r="Z20" s="27"/>
      <c r="AA20" s="27"/>
      <c r="AB20" s="27"/>
      <c r="AC20" s="29" t="s">
        <v>3</v>
      </c>
      <c r="AD20" s="27"/>
      <c r="AE20" s="27"/>
      <c r="AF20" s="27"/>
      <c r="AG20" s="27"/>
      <c r="AH20" s="27"/>
      <c r="AI20" s="27"/>
      <c r="AJ20" s="27"/>
      <c r="AK20" s="27"/>
      <c r="AL20" s="27"/>
      <c r="AX20" s="27"/>
      <c r="AY20" s="27"/>
      <c r="AZ20" s="27"/>
      <c r="BA20" s="27"/>
      <c r="BB20" s="27"/>
      <c r="BC20" s="27"/>
      <c r="BD20" s="27"/>
      <c r="BE20" s="27"/>
      <c r="BF20" s="27"/>
      <c r="BG20" s="29" t="s">
        <v>75</v>
      </c>
      <c r="BH20" s="27"/>
      <c r="BI20" s="27"/>
      <c r="BJ20" s="27"/>
      <c r="BK20" s="27"/>
      <c r="BL20" s="27"/>
      <c r="BM20" s="27"/>
      <c r="BN20" s="27"/>
      <c r="BO20" s="27"/>
      <c r="BP20" s="27"/>
    </row>
    <row r="21" spans="1:29" s="27" customFormat="1" ht="19.5" customHeight="1">
      <c r="A21" s="27" t="s">
        <v>67</v>
      </c>
      <c r="J21" s="29"/>
      <c r="T21" s="27" t="str">
        <f>A21</f>
        <v>Показано для диет: </v>
      </c>
      <c r="AC21" s="29"/>
    </row>
    <row r="22" spans="1:68" ht="57" customHeight="1">
      <c r="A22" s="80" t="str">
        <f>"1. Область применения. Настоящая технико-технологическая карта распространяется на "&amp;J19&amp;", вырабатываемое (ые, ый) "&amp;ПОП_Имя&amp;" и в его филиалах."</f>
        <v>1. Область применения. Настоящая технико-технологическая карта распространяется на Рецептура, вырабатываемое (ые, ый)  и в его филиалах.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 t="str">
        <f>"1. Область применения. Настоящая технико-технологическая карта распространяется на "&amp;AC19&amp;", вырабатываемое (ые, ый) "&amp;ПОП_Имя&amp;" и в его филиалах."</f>
        <v>1. Область применения. Настоящая технико-технологическая карта распространяется на Рецептура, вырабатываемое (ые, ый)  и в его филиалах.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X22" s="140" t="str">
        <f>"1. Область применения. Настоящая технико-технологическая карта распространяется на "&amp;BG19&amp;", вырабатываемое (ые, ый) "&amp;ПОП_Имя&amp;" и в его филиалах."</f>
        <v>1. Область применения. Настоящая технико-технологическая карта распространяется на Рецептура, вырабатываемое (ые, ый)  и в его филиалах.</v>
      </c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</row>
    <row r="23" spans="20:68" ht="18.75" customHeight="1" hidden="1"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126" customHeight="1">
      <c r="A24" s="80" t="str">
        <f>"2. Требования к сырью. Продовольственное сырье, пищевые продукты и полуфабрикаты, используемые для изготовления данного изделия (блюда),"&amp;" должны соответствовать требованиям "&amp;"Технического регламента Таможенного союза ТР ТС 021/2011 "&amp;CHAR(34)&amp;"О безопасности пищевой продукции"&amp;CHAR(34)&amp;" нормативных и технических документов (ГОСТ, ГОСТ Р, ТУ) и иметь сопроводительные документы, подтверждающие их качество и безопасность"&amp;" в соответствии с нормативными правовыми актами Российской Федерации."</f>
        <v>2. Требования к сырью. Продовольственное сырье, пищевые продукты и полуфабрикаты, используемые для изготовления данного изделия (блюда), должны соответствовать требованиям Технического регламента Таможенного союза ТР ТС 021/2011 "О безопасности пищевой продукции" нормативных и технических документов (ГОСТ, ГОСТ Р, ТУ) и иметь сопроводительные документы, подтверждающие их качество и безопасность в соответствии с нормативными правовыми актами Российской Федерации.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 t="str">
        <f>A24</f>
        <v>2. Требования к сырью. Продовольственное сырье, пищевые продукты и полуфабрикаты, используемые для изготовления данного изделия (блюда), должны соответствовать требованиям Технического регламента Таможенного союза ТР ТС 021/2011 "О безопасности пищевой продукции" нормативных и технических документов (ГОСТ, ГОСТ Р, ТУ) и иметь сопроводительные документы, подтверждающие их качество и безопасность в соответствии с нормативными правовыми актами Российской Федерации.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X24" s="140" t="str">
        <f>A24</f>
        <v>2. Требования к сырью. Продовольственное сырье, пищевые продукты и полуфабрикаты, используемые для изготовления данного изделия (блюда), должны соответствовать требованиям Технического регламента Таможенного союза ТР ТС 021/2011 "О безопасности пищевой продукции" нормативных и технических документов (ГОСТ, ГОСТ Р, ТУ) и иметь сопроводительные документы, подтверждающие их качество и безопасность в соответствии с нормативными правовыми актами Российской Федерации.</v>
      </c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</row>
    <row r="25" spans="20:68" ht="18.75" customHeight="1" hidden="1"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1:68" ht="18.75">
      <c r="A26" s="2" t="s">
        <v>5</v>
      </c>
      <c r="T26" s="27" t="s">
        <v>5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X26" s="27" t="s">
        <v>5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</row>
    <row r="27" spans="1:38" ht="18.75">
      <c r="A27" s="2" t="s">
        <v>4</v>
      </c>
      <c r="T27" s="27" t="s">
        <v>4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68" s="12" customFormat="1" ht="15.75" customHeight="1">
      <c r="A28" s="73" t="s">
        <v>6</v>
      </c>
      <c r="B28" s="127"/>
      <c r="C28" s="127"/>
      <c r="D28" s="127"/>
      <c r="E28" s="127"/>
      <c r="F28" s="127"/>
      <c r="G28" s="126" t="s">
        <v>7</v>
      </c>
      <c r="H28" s="126"/>
      <c r="I28" s="126"/>
      <c r="J28" s="126"/>
      <c r="K28" s="126" t="s">
        <v>10</v>
      </c>
      <c r="L28" s="126"/>
      <c r="M28" s="126"/>
      <c r="N28" s="126"/>
      <c r="O28" s="126"/>
      <c r="P28" s="126"/>
      <c r="Q28" s="126"/>
      <c r="R28" s="126"/>
      <c r="S28" s="67"/>
      <c r="T28" s="73" t="s">
        <v>6</v>
      </c>
      <c r="U28" s="127"/>
      <c r="V28" s="127"/>
      <c r="W28" s="127"/>
      <c r="X28" s="127"/>
      <c r="Y28" s="127"/>
      <c r="Z28" s="126" t="s">
        <v>7</v>
      </c>
      <c r="AA28" s="126"/>
      <c r="AB28" s="126"/>
      <c r="AC28" s="126"/>
      <c r="AD28" s="113" t="s">
        <v>123</v>
      </c>
      <c r="AE28" s="113"/>
      <c r="AF28" s="113"/>
      <c r="AG28" s="113"/>
      <c r="AH28" s="113"/>
      <c r="AI28" s="113"/>
      <c r="AJ28" s="113"/>
      <c r="AK28" s="113"/>
      <c r="AL28" s="113"/>
      <c r="AP28" s="38"/>
      <c r="AQ28" s="38"/>
      <c r="AR28" s="38"/>
      <c r="AS28" s="74" t="s">
        <v>125</v>
      </c>
      <c r="AT28" s="75"/>
      <c r="AU28" s="74" t="s">
        <v>124</v>
      </c>
      <c r="AV28" s="76"/>
      <c r="AW28" s="76"/>
      <c r="AX28" s="13"/>
      <c r="BA28" s="141" t="s">
        <v>6</v>
      </c>
      <c r="BB28" s="141"/>
      <c r="BC28" s="141"/>
      <c r="BD28" s="141"/>
      <c r="BE28" s="141"/>
      <c r="BF28" s="141"/>
      <c r="BG28" s="141"/>
      <c r="BH28" s="74" t="s">
        <v>69</v>
      </c>
      <c r="BI28" s="118"/>
      <c r="BJ28" s="118"/>
      <c r="BK28" s="118"/>
      <c r="BL28" s="118"/>
      <c r="BM28" s="118"/>
      <c r="BN28" s="38"/>
      <c r="BO28" s="38"/>
      <c r="BP28" s="38"/>
    </row>
    <row r="29" spans="1:65" s="12" customFormat="1" ht="8.25" customHeight="1" hidden="1">
      <c r="A29" s="73"/>
      <c r="B29" s="127"/>
      <c r="C29" s="127"/>
      <c r="D29" s="127"/>
      <c r="E29" s="127"/>
      <c r="F29" s="127"/>
      <c r="G29" s="126"/>
      <c r="H29" s="126"/>
      <c r="I29" s="126"/>
      <c r="J29" s="126"/>
      <c r="K29" s="78" t="s">
        <v>29</v>
      </c>
      <c r="L29" s="79"/>
      <c r="M29" s="130"/>
      <c r="N29" s="78" t="s">
        <v>30</v>
      </c>
      <c r="O29" s="79"/>
      <c r="P29" s="130"/>
      <c r="Q29" s="78" t="s">
        <v>31</v>
      </c>
      <c r="R29" s="79"/>
      <c r="S29" s="79"/>
      <c r="T29" s="73"/>
      <c r="U29" s="127"/>
      <c r="V29" s="127"/>
      <c r="W29" s="127"/>
      <c r="X29" s="127"/>
      <c r="Y29" s="127"/>
      <c r="Z29" s="126"/>
      <c r="AA29" s="126"/>
      <c r="AB29" s="126"/>
      <c r="AC29" s="126"/>
      <c r="AD29" s="13"/>
      <c r="AM29" s="38"/>
      <c r="AN29" s="38"/>
      <c r="AO29" s="38"/>
      <c r="AP29" s="38"/>
      <c r="AQ29" s="38"/>
      <c r="AR29" s="38"/>
      <c r="AS29" s="58"/>
      <c r="AT29" s="58"/>
      <c r="AU29" s="58"/>
      <c r="AV29" s="58"/>
      <c r="AW29" s="59"/>
      <c r="AX29" s="13"/>
      <c r="BA29" s="142"/>
      <c r="BB29" s="142"/>
      <c r="BC29" s="142"/>
      <c r="BD29" s="142"/>
      <c r="BE29" s="142"/>
      <c r="BF29" s="142"/>
      <c r="BG29" s="142"/>
      <c r="BH29" s="43"/>
      <c r="BI29" s="13"/>
      <c r="BJ29" s="13"/>
      <c r="BK29" s="13"/>
      <c r="BL29" s="13"/>
      <c r="BM29" s="13"/>
    </row>
    <row r="30" spans="1:68" s="12" customFormat="1" ht="18.75">
      <c r="A30" s="73"/>
      <c r="B30" s="127"/>
      <c r="C30" s="127"/>
      <c r="D30" s="127"/>
      <c r="E30" s="127"/>
      <c r="F30" s="127"/>
      <c r="G30" s="126" t="s">
        <v>8</v>
      </c>
      <c r="H30" s="67"/>
      <c r="I30" s="126" t="s">
        <v>9</v>
      </c>
      <c r="J30" s="126"/>
      <c r="K30" s="128"/>
      <c r="L30" s="129"/>
      <c r="M30" s="131"/>
      <c r="N30" s="128"/>
      <c r="O30" s="129"/>
      <c r="P30" s="131"/>
      <c r="Q30" s="128"/>
      <c r="R30" s="129"/>
      <c r="S30" s="129"/>
      <c r="T30" s="73"/>
      <c r="U30" s="127"/>
      <c r="V30" s="127"/>
      <c r="W30" s="127"/>
      <c r="X30" s="127"/>
      <c r="Y30" s="127"/>
      <c r="Z30" s="126" t="s">
        <v>8</v>
      </c>
      <c r="AA30" s="67"/>
      <c r="AB30" s="126" t="s">
        <v>9</v>
      </c>
      <c r="AC30" s="67"/>
      <c r="AD30" s="115" t="s">
        <v>42</v>
      </c>
      <c r="AE30" s="113"/>
      <c r="AF30" s="116"/>
      <c r="AG30" s="74" t="s">
        <v>43</v>
      </c>
      <c r="AH30" s="118"/>
      <c r="AI30" s="117" t="s">
        <v>44</v>
      </c>
      <c r="AJ30" s="117"/>
      <c r="AK30" s="117" t="s">
        <v>45</v>
      </c>
      <c r="AL30" s="74"/>
      <c r="AM30" s="117" t="s">
        <v>46</v>
      </c>
      <c r="AN30" s="117"/>
      <c r="AO30" s="117"/>
      <c r="AP30" s="117" t="s">
        <v>47</v>
      </c>
      <c r="AQ30" s="117"/>
      <c r="AR30" s="74"/>
      <c r="AS30" s="55" t="s">
        <v>112</v>
      </c>
      <c r="AT30" s="55" t="s">
        <v>114</v>
      </c>
      <c r="AU30" s="55" t="s">
        <v>127</v>
      </c>
      <c r="AV30" s="55" t="s">
        <v>128</v>
      </c>
      <c r="AW30" s="56" t="s">
        <v>126</v>
      </c>
      <c r="AX30" s="13"/>
      <c r="BA30" s="143"/>
      <c r="BB30" s="143"/>
      <c r="BC30" s="143"/>
      <c r="BD30" s="143"/>
      <c r="BE30" s="143"/>
      <c r="BF30" s="143"/>
      <c r="BG30" s="143"/>
      <c r="BH30" s="74" t="s">
        <v>70</v>
      </c>
      <c r="BI30" s="118"/>
      <c r="BJ30" s="118"/>
      <c r="BK30" s="74" t="s">
        <v>71</v>
      </c>
      <c r="BL30" s="118"/>
      <c r="BM30" s="118"/>
      <c r="BN30" s="38"/>
      <c r="BO30" s="38"/>
      <c r="BP30" s="38"/>
    </row>
    <row r="31" spans="1:65" s="12" customFormat="1" ht="15.75">
      <c r="A31" s="120"/>
      <c r="B31" s="120"/>
      <c r="C31" s="120"/>
      <c r="D31" s="120"/>
      <c r="E31" s="120"/>
      <c r="F31" s="121"/>
      <c r="G31" s="81"/>
      <c r="H31" s="82"/>
      <c r="I31" s="81"/>
      <c r="J31" s="82"/>
      <c r="K31" s="97"/>
      <c r="L31" s="98"/>
      <c r="M31" s="99"/>
      <c r="N31" s="97"/>
      <c r="O31" s="98"/>
      <c r="P31" s="99"/>
      <c r="Q31" s="97"/>
      <c r="R31" s="98"/>
      <c r="S31" s="98"/>
      <c r="T31" s="103">
        <f aca="true" t="shared" si="0" ref="T31:T36">IF(A31&lt;&gt;"",A31,"")</f>
      </c>
      <c r="U31" s="103"/>
      <c r="V31" s="103"/>
      <c r="W31" s="103"/>
      <c r="X31" s="103"/>
      <c r="Y31" s="104"/>
      <c r="Z31" s="81">
        <f aca="true" t="shared" si="1" ref="Z31:Z36">IF(G31&lt;&gt;"",G31,"")</f>
      </c>
      <c r="AA31" s="82"/>
      <c r="AB31" s="81">
        <f aca="true" t="shared" si="2" ref="AB31:AB36">IF(I31&lt;&gt;"",I31,"")</f>
      </c>
      <c r="AC31" s="82"/>
      <c r="AD31" s="87"/>
      <c r="AE31" s="88"/>
      <c r="AF31" s="101"/>
      <c r="AG31" s="87"/>
      <c r="AH31" s="88"/>
      <c r="AI31" s="114"/>
      <c r="AJ31" s="114"/>
      <c r="AK31" s="114"/>
      <c r="AL31" s="87"/>
      <c r="AM31" s="114"/>
      <c r="AN31" s="114"/>
      <c r="AO31" s="114"/>
      <c r="AP31" s="114"/>
      <c r="AQ31" s="114"/>
      <c r="AR31" s="87"/>
      <c r="AS31" s="54"/>
      <c r="AT31" s="54"/>
      <c r="AU31" s="54"/>
      <c r="AV31" s="54"/>
      <c r="AW31" s="54"/>
      <c r="AX31" s="13"/>
      <c r="BA31" s="85">
        <f aca="true" t="shared" si="3" ref="BA31:BA36">IF(A31&lt;&gt;"",A31,"")</f>
      </c>
      <c r="BB31" s="85"/>
      <c r="BC31" s="85"/>
      <c r="BD31" s="85"/>
      <c r="BE31" s="85"/>
      <c r="BF31" s="85"/>
      <c r="BG31" s="85"/>
      <c r="BH31" s="136"/>
      <c r="BI31" s="137"/>
      <c r="BJ31" s="137"/>
      <c r="BK31" s="136"/>
      <c r="BL31" s="137"/>
      <c r="BM31" s="137"/>
    </row>
    <row r="32" spans="1:65" s="12" customFormat="1" ht="15.75">
      <c r="A32" s="122"/>
      <c r="B32" s="122"/>
      <c r="C32" s="122"/>
      <c r="D32" s="122"/>
      <c r="E32" s="122"/>
      <c r="F32" s="123"/>
      <c r="G32" s="110"/>
      <c r="H32" s="111"/>
      <c r="I32" s="110"/>
      <c r="J32" s="111"/>
      <c r="K32" s="107"/>
      <c r="L32" s="108"/>
      <c r="M32" s="109"/>
      <c r="N32" s="107"/>
      <c r="O32" s="108"/>
      <c r="P32" s="109"/>
      <c r="Q32" s="107"/>
      <c r="R32" s="108"/>
      <c r="S32" s="108"/>
      <c r="T32" s="103">
        <f t="shared" si="0"/>
      </c>
      <c r="U32" s="103"/>
      <c r="V32" s="103"/>
      <c r="W32" s="103"/>
      <c r="X32" s="103"/>
      <c r="Y32" s="104"/>
      <c r="Z32" s="110">
        <f t="shared" si="1"/>
      </c>
      <c r="AA32" s="111"/>
      <c r="AB32" s="110">
        <f t="shared" si="2"/>
      </c>
      <c r="AC32" s="111"/>
      <c r="AD32" s="83"/>
      <c r="AE32" s="84"/>
      <c r="AF32" s="102"/>
      <c r="AG32" s="83"/>
      <c r="AH32" s="84"/>
      <c r="AI32" s="112"/>
      <c r="AJ32" s="112"/>
      <c r="AK32" s="112"/>
      <c r="AL32" s="83"/>
      <c r="AM32" s="112"/>
      <c r="AN32" s="112"/>
      <c r="AO32" s="112"/>
      <c r="AP32" s="112"/>
      <c r="AQ32" s="112"/>
      <c r="AR32" s="83"/>
      <c r="AS32" s="53"/>
      <c r="AT32" s="53"/>
      <c r="AU32" s="53"/>
      <c r="AV32" s="53"/>
      <c r="AW32" s="53"/>
      <c r="BA32" s="85">
        <f t="shared" si="3"/>
      </c>
      <c r="BB32" s="85"/>
      <c r="BC32" s="85"/>
      <c r="BD32" s="85"/>
      <c r="BE32" s="85"/>
      <c r="BF32" s="85"/>
      <c r="BG32" s="85"/>
      <c r="BH32" s="136"/>
      <c r="BI32" s="137"/>
      <c r="BJ32" s="137"/>
      <c r="BK32" s="136"/>
      <c r="BL32" s="137"/>
      <c r="BM32" s="137"/>
    </row>
    <row r="33" spans="1:65" s="12" customFormat="1" ht="15.75">
      <c r="A33" s="122"/>
      <c r="B33" s="122"/>
      <c r="C33" s="122"/>
      <c r="D33" s="122"/>
      <c r="E33" s="122"/>
      <c r="F33" s="123"/>
      <c r="G33" s="110"/>
      <c r="H33" s="111"/>
      <c r="I33" s="110"/>
      <c r="J33" s="111"/>
      <c r="K33" s="107"/>
      <c r="L33" s="108"/>
      <c r="M33" s="109"/>
      <c r="N33" s="107"/>
      <c r="O33" s="108"/>
      <c r="P33" s="109"/>
      <c r="Q33" s="107"/>
      <c r="R33" s="108"/>
      <c r="S33" s="108"/>
      <c r="T33" s="103">
        <f t="shared" si="0"/>
      </c>
      <c r="U33" s="103"/>
      <c r="V33" s="103"/>
      <c r="W33" s="103"/>
      <c r="X33" s="103"/>
      <c r="Y33" s="104"/>
      <c r="Z33" s="110">
        <f t="shared" si="1"/>
      </c>
      <c r="AA33" s="111"/>
      <c r="AB33" s="110">
        <f t="shared" si="2"/>
      </c>
      <c r="AC33" s="111"/>
      <c r="AD33" s="83"/>
      <c r="AE33" s="84"/>
      <c r="AF33" s="102"/>
      <c r="AG33" s="83"/>
      <c r="AH33" s="102"/>
      <c r="AI33" s="83"/>
      <c r="AJ33" s="102"/>
      <c r="AK33" s="83"/>
      <c r="AL33" s="84"/>
      <c r="AM33" s="83"/>
      <c r="AN33" s="84"/>
      <c r="AO33" s="102"/>
      <c r="AP33" s="83"/>
      <c r="AQ33" s="84"/>
      <c r="AR33" s="84"/>
      <c r="AS33" s="53"/>
      <c r="AT33" s="53"/>
      <c r="AU33" s="53"/>
      <c r="AV33" s="53"/>
      <c r="AW33" s="53"/>
      <c r="BA33" s="85">
        <f t="shared" si="3"/>
      </c>
      <c r="BB33" s="85"/>
      <c r="BC33" s="85"/>
      <c r="BD33" s="85"/>
      <c r="BE33" s="85"/>
      <c r="BF33" s="85"/>
      <c r="BG33" s="85"/>
      <c r="BH33" s="136"/>
      <c r="BI33" s="137"/>
      <c r="BJ33" s="137"/>
      <c r="BK33" s="136"/>
      <c r="BL33" s="137"/>
      <c r="BM33" s="137"/>
    </row>
    <row r="34" spans="1:65" s="12" customFormat="1" ht="15.75">
      <c r="A34" s="122"/>
      <c r="B34" s="122"/>
      <c r="C34" s="122"/>
      <c r="D34" s="122"/>
      <c r="E34" s="122"/>
      <c r="F34" s="123"/>
      <c r="G34" s="110"/>
      <c r="H34" s="111"/>
      <c r="I34" s="110"/>
      <c r="J34" s="111"/>
      <c r="K34" s="107"/>
      <c r="L34" s="108"/>
      <c r="M34" s="109"/>
      <c r="N34" s="107"/>
      <c r="O34" s="108"/>
      <c r="P34" s="109"/>
      <c r="Q34" s="107"/>
      <c r="R34" s="108"/>
      <c r="S34" s="108"/>
      <c r="T34" s="103">
        <f t="shared" si="0"/>
      </c>
      <c r="U34" s="103"/>
      <c r="V34" s="103"/>
      <c r="W34" s="103"/>
      <c r="X34" s="103"/>
      <c r="Y34" s="104"/>
      <c r="Z34" s="110">
        <f t="shared" si="1"/>
      </c>
      <c r="AA34" s="111"/>
      <c r="AB34" s="110">
        <f t="shared" si="2"/>
      </c>
      <c r="AC34" s="111"/>
      <c r="AD34" s="83"/>
      <c r="AE34" s="84"/>
      <c r="AF34" s="102"/>
      <c r="AG34" s="83"/>
      <c r="AH34" s="102"/>
      <c r="AI34" s="83"/>
      <c r="AJ34" s="102"/>
      <c r="AK34" s="83"/>
      <c r="AL34" s="84"/>
      <c r="AM34" s="83"/>
      <c r="AN34" s="84"/>
      <c r="AO34" s="102"/>
      <c r="AP34" s="83"/>
      <c r="AQ34" s="84"/>
      <c r="AR34" s="84"/>
      <c r="AS34" s="53"/>
      <c r="AT34" s="53"/>
      <c r="AU34" s="53"/>
      <c r="AV34" s="53"/>
      <c r="AW34" s="53"/>
      <c r="BA34" s="85">
        <f t="shared" si="3"/>
      </c>
      <c r="BB34" s="85"/>
      <c r="BC34" s="85"/>
      <c r="BD34" s="85"/>
      <c r="BE34" s="85"/>
      <c r="BF34" s="85"/>
      <c r="BG34" s="85"/>
      <c r="BH34" s="136"/>
      <c r="BI34" s="137"/>
      <c r="BJ34" s="137"/>
      <c r="BK34" s="136"/>
      <c r="BL34" s="137"/>
      <c r="BM34" s="137"/>
    </row>
    <row r="35" spans="1:65" s="12" customFormat="1" ht="15.75">
      <c r="A35" s="122"/>
      <c r="B35" s="122"/>
      <c r="C35" s="122"/>
      <c r="D35" s="122"/>
      <c r="E35" s="122"/>
      <c r="F35" s="123"/>
      <c r="G35" s="110"/>
      <c r="H35" s="111"/>
      <c r="I35" s="110"/>
      <c r="J35" s="111"/>
      <c r="K35" s="107"/>
      <c r="L35" s="108"/>
      <c r="M35" s="109"/>
      <c r="N35" s="107"/>
      <c r="O35" s="108"/>
      <c r="P35" s="109"/>
      <c r="Q35" s="107"/>
      <c r="R35" s="108"/>
      <c r="S35" s="108"/>
      <c r="T35" s="103">
        <f t="shared" si="0"/>
      </c>
      <c r="U35" s="103"/>
      <c r="V35" s="103"/>
      <c r="W35" s="103"/>
      <c r="X35" s="103"/>
      <c r="Y35" s="104"/>
      <c r="Z35" s="110">
        <f t="shared" si="1"/>
      </c>
      <c r="AA35" s="111"/>
      <c r="AB35" s="110">
        <f t="shared" si="2"/>
      </c>
      <c r="AC35" s="111"/>
      <c r="AD35" s="83"/>
      <c r="AE35" s="84"/>
      <c r="AF35" s="102"/>
      <c r="AG35" s="83"/>
      <c r="AH35" s="102"/>
      <c r="AI35" s="83"/>
      <c r="AJ35" s="102"/>
      <c r="AK35" s="83"/>
      <c r="AL35" s="84"/>
      <c r="AM35" s="83"/>
      <c r="AN35" s="84"/>
      <c r="AO35" s="102"/>
      <c r="AP35" s="83"/>
      <c r="AQ35" s="84"/>
      <c r="AR35" s="84"/>
      <c r="AS35" s="53"/>
      <c r="AT35" s="53"/>
      <c r="AU35" s="53"/>
      <c r="AV35" s="53"/>
      <c r="AW35" s="53"/>
      <c r="BA35" s="85">
        <f t="shared" si="3"/>
      </c>
      <c r="BB35" s="85"/>
      <c r="BC35" s="85"/>
      <c r="BD35" s="85"/>
      <c r="BE35" s="85"/>
      <c r="BF35" s="85"/>
      <c r="BG35" s="85"/>
      <c r="BH35" s="136"/>
      <c r="BI35" s="137"/>
      <c r="BJ35" s="137"/>
      <c r="BK35" s="136"/>
      <c r="BL35" s="137"/>
      <c r="BM35" s="137"/>
    </row>
    <row r="36" spans="1:65" s="12" customFormat="1" ht="15.75">
      <c r="A36" s="105" t="s">
        <v>16</v>
      </c>
      <c r="B36" s="105"/>
      <c r="C36" s="105"/>
      <c r="D36" s="105"/>
      <c r="E36" s="105"/>
      <c r="F36" s="106"/>
      <c r="G36" s="81"/>
      <c r="H36" s="82"/>
      <c r="I36" s="81"/>
      <c r="J36" s="82"/>
      <c r="K36" s="97"/>
      <c r="L36" s="98"/>
      <c r="M36" s="99"/>
      <c r="N36" s="97"/>
      <c r="O36" s="98"/>
      <c r="P36" s="99"/>
      <c r="Q36" s="97"/>
      <c r="R36" s="98"/>
      <c r="S36" s="98"/>
      <c r="T36" s="89" t="str">
        <f t="shared" si="0"/>
        <v>Выход</v>
      </c>
      <c r="U36" s="89"/>
      <c r="V36" s="89"/>
      <c r="W36" s="89"/>
      <c r="X36" s="89"/>
      <c r="Y36" s="89"/>
      <c r="Z36" s="81">
        <f t="shared" si="1"/>
      </c>
      <c r="AA36" s="82"/>
      <c r="AB36" s="81">
        <f t="shared" si="2"/>
      </c>
      <c r="AC36" s="82"/>
      <c r="AD36" s="87"/>
      <c r="AE36" s="88"/>
      <c r="AF36" s="101"/>
      <c r="AG36" s="87"/>
      <c r="AH36" s="88"/>
      <c r="AI36" s="87"/>
      <c r="AJ36" s="88"/>
      <c r="AK36" s="87"/>
      <c r="AL36" s="88"/>
      <c r="AM36" s="87"/>
      <c r="AN36" s="88"/>
      <c r="AO36" s="88"/>
      <c r="AP36" s="87"/>
      <c r="AQ36" s="88"/>
      <c r="AR36" s="88"/>
      <c r="AS36" s="54"/>
      <c r="AT36" s="54"/>
      <c r="AU36" s="54"/>
      <c r="AV36" s="54"/>
      <c r="AW36" s="54"/>
      <c r="BA36" s="144" t="str">
        <f t="shared" si="3"/>
        <v>Выход</v>
      </c>
      <c r="BB36" s="144"/>
      <c r="BC36" s="144"/>
      <c r="BD36" s="144"/>
      <c r="BE36" s="144"/>
      <c r="BF36" s="144"/>
      <c r="BG36" s="145"/>
      <c r="BH36" s="146"/>
      <c r="BI36" s="147"/>
      <c r="BJ36" s="147"/>
      <c r="BK36" s="146"/>
      <c r="BL36" s="147"/>
      <c r="BM36" s="147"/>
    </row>
    <row r="37" spans="1:68" ht="18.75">
      <c r="A37" s="2" t="s">
        <v>11</v>
      </c>
      <c r="T37" s="27" t="s">
        <v>11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X37" s="27" t="s">
        <v>11</v>
      </c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1:20" s="27" customFormat="1" ht="18.75">
      <c r="A38" s="27" t="s">
        <v>68</v>
      </c>
      <c r="T38" s="27" t="s">
        <v>68</v>
      </c>
    </row>
    <row r="39" spans="1:68" ht="22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>
        <f>IF(Технол="","",Технол)</f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X39" s="80">
        <f>IF(Технол="","",Технол)</f>
      </c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</row>
    <row r="40" spans="1:38" ht="18.75" hidden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.75" hidden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18.75" hidden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ht="18.75" hidden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1:38" ht="18.75" hidden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1:38" ht="18.75" hidden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  <row r="46" spans="1:38" ht="18.75" hidden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</row>
    <row r="47" spans="1:38" ht="18.75" hidden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</row>
    <row r="48" spans="1:38" ht="18.75" hidden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</row>
    <row r="49" spans="1:68" ht="18.75">
      <c r="A49" s="2" t="s">
        <v>12</v>
      </c>
      <c r="T49" s="27" t="s">
        <v>12</v>
      </c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X49" s="27" t="s">
        <v>12</v>
      </c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</row>
    <row r="50" spans="1:68" ht="75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>
        <f>IF(Треб="","",Треб)</f>
      </c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X50" s="80">
        <f>IF(Треб="","",Треб)</f>
      </c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</row>
    <row r="51" spans="1:68" ht="18.75">
      <c r="A51" s="2" t="s">
        <v>14</v>
      </c>
      <c r="T51" s="27" t="s">
        <v>14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X51" s="27" t="s">
        <v>14</v>
      </c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</row>
    <row r="52" spans="1:68" ht="18.75">
      <c r="A52" s="2" t="s">
        <v>15</v>
      </c>
      <c r="T52" s="27" t="s">
        <v>15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X52" s="27" t="s">
        <v>15</v>
      </c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</row>
    <row r="53" spans="1:50" s="27" customFormat="1" ht="18.75">
      <c r="A53" s="27" t="s">
        <v>102</v>
      </c>
      <c r="T53" s="27" t="str">
        <f>A53</f>
        <v>Органолептические показатели качества</v>
      </c>
      <c r="AX53" s="27" t="str">
        <f>A53</f>
        <v>Органолептические показатели качества</v>
      </c>
    </row>
    <row r="54" spans="1:68" ht="55.5" customHeight="1">
      <c r="A54" s="80" t="s">
        <v>48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 t="str">
        <f>IF(Внеш="","",Внеш)</f>
        <v>Внешний вид - </v>
      </c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X54" s="80" t="str">
        <f>IF(Внеш="","",Внеш)</f>
        <v>Внешний вид - </v>
      </c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</row>
    <row r="55" spans="1:68" ht="55.5" customHeight="1">
      <c r="A55" s="80" t="s">
        <v>49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 t="str">
        <f>IF(Цвет="","",Цвет)</f>
        <v>Цвет - </v>
      </c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X55" s="80" t="str">
        <f>IF(Цвет="","",Цвет)</f>
        <v>Цвет - </v>
      </c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</row>
    <row r="56" spans="1:68" ht="55.5" customHeight="1">
      <c r="A56" s="80" t="s">
        <v>51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 t="str">
        <f>IF(Конс="","",Конс)</f>
        <v>Консистенция - </v>
      </c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X56" s="80" t="str">
        <f>IF(Конс="","",Конс)</f>
        <v>Консистенция - </v>
      </c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</row>
    <row r="57" spans="1:68" ht="55.5" customHeight="1">
      <c r="A57" s="80" t="s">
        <v>50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 t="str">
        <f>IF(Запах="","",Запах)</f>
        <v>Запах - </v>
      </c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X57" s="80" t="str">
        <f>IF(Запах="","",Запах)</f>
        <v>Запах - </v>
      </c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</row>
    <row r="58" spans="1:68" ht="55.5" customHeight="1">
      <c r="A58" s="80" t="s">
        <v>52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 t="str">
        <f>IF(Вкус="","",Вкус)</f>
        <v>Вкус - </v>
      </c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X58" s="80" t="str">
        <f>IF(Вкус="","",Вкус)</f>
        <v>Вкус - </v>
      </c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</row>
    <row r="59" spans="1:68" s="27" customFormat="1" ht="2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</row>
    <row r="60" spans="1:68" s="27" customFormat="1" ht="18.75" customHeight="1">
      <c r="A60" s="27" t="s">
        <v>77</v>
      </c>
      <c r="B60" s="45"/>
      <c r="C60" s="45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9"/>
      <c r="O60" s="49"/>
      <c r="P60" s="49"/>
      <c r="Q60" s="45"/>
      <c r="R60" s="45"/>
      <c r="S60" s="45"/>
      <c r="T60" s="27" t="s">
        <v>77</v>
      </c>
      <c r="U60" s="45"/>
      <c r="V60" s="45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5"/>
      <c r="AK60" s="45"/>
      <c r="AL60" s="45"/>
      <c r="AX60" s="27" t="s">
        <v>77</v>
      </c>
      <c r="AY60" s="45"/>
      <c r="AZ60" s="45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8"/>
      <c r="BL60" s="48"/>
      <c r="BM60" s="48"/>
      <c r="BN60" s="45"/>
      <c r="BO60" s="45"/>
      <c r="BP60" s="45"/>
    </row>
    <row r="61" spans="1:68" s="47" customFormat="1" ht="15.75">
      <c r="A61" s="46"/>
      <c r="B61" s="46"/>
      <c r="C61" s="46"/>
      <c r="D61" s="119" t="s">
        <v>78</v>
      </c>
      <c r="E61" s="119"/>
      <c r="F61" s="119"/>
      <c r="G61" s="119"/>
      <c r="H61" s="119"/>
      <c r="I61" s="119"/>
      <c r="J61" s="119"/>
      <c r="K61" s="119"/>
      <c r="L61" s="119"/>
      <c r="M61" s="124" t="s">
        <v>79</v>
      </c>
      <c r="N61" s="125"/>
      <c r="O61" s="125"/>
      <c r="P61" s="125"/>
      <c r="Q61" s="46"/>
      <c r="R61" s="46"/>
      <c r="S61" s="46"/>
      <c r="T61" s="46"/>
      <c r="U61" s="46"/>
      <c r="V61" s="46"/>
      <c r="W61" s="119" t="s">
        <v>78</v>
      </c>
      <c r="X61" s="119"/>
      <c r="Y61" s="119"/>
      <c r="Z61" s="119"/>
      <c r="AA61" s="119"/>
      <c r="AB61" s="119"/>
      <c r="AC61" s="119"/>
      <c r="AD61" s="119"/>
      <c r="AE61" s="119"/>
      <c r="AF61" s="124" t="s">
        <v>79</v>
      </c>
      <c r="AG61" s="125"/>
      <c r="AH61" s="125"/>
      <c r="AI61" s="125"/>
      <c r="AJ61" s="46"/>
      <c r="AK61" s="46"/>
      <c r="AL61" s="46"/>
      <c r="AX61" s="46"/>
      <c r="AY61" s="46"/>
      <c r="AZ61" s="46"/>
      <c r="BA61" s="125" t="s">
        <v>78</v>
      </c>
      <c r="BB61" s="125"/>
      <c r="BC61" s="125"/>
      <c r="BD61" s="125"/>
      <c r="BE61" s="125"/>
      <c r="BF61" s="125"/>
      <c r="BG61" s="125"/>
      <c r="BH61" s="125"/>
      <c r="BI61" s="125"/>
      <c r="BJ61" s="125"/>
      <c r="BK61" s="124" t="s">
        <v>79</v>
      </c>
      <c r="BL61" s="125"/>
      <c r="BM61" s="125"/>
      <c r="BN61" s="125"/>
      <c r="BO61" s="46"/>
      <c r="BP61" s="46"/>
    </row>
    <row r="62" spans="1:68" s="47" customFormat="1" ht="18.75" customHeight="1">
      <c r="A62" s="46"/>
      <c r="B62" s="46"/>
      <c r="C62" s="46"/>
      <c r="D62" s="46">
        <f>IF(ФХ_Сух&lt;&gt;"","Массовая доля сухих веществ","")</f>
      </c>
      <c r="E62" s="46"/>
      <c r="F62" s="46"/>
      <c r="G62" s="46"/>
      <c r="H62" s="46"/>
      <c r="I62" s="46"/>
      <c r="J62" s="46"/>
      <c r="K62" s="46"/>
      <c r="L62" s="46"/>
      <c r="M62" s="136"/>
      <c r="N62" s="137"/>
      <c r="O62" s="137"/>
      <c r="P62" s="137"/>
      <c r="Q62" s="46"/>
      <c r="R62" s="46"/>
      <c r="S62" s="46"/>
      <c r="T62" s="46"/>
      <c r="U62" s="46"/>
      <c r="V62" s="46"/>
      <c r="W62" s="46">
        <f>IF(D62="","",D62)</f>
      </c>
      <c r="X62" s="46"/>
      <c r="Y62" s="46"/>
      <c r="Z62" s="46"/>
      <c r="AA62" s="46"/>
      <c r="AB62" s="46"/>
      <c r="AC62" s="46"/>
      <c r="AD62" s="46"/>
      <c r="AE62" s="46"/>
      <c r="AF62" s="136">
        <f>IF(ФХ_Сух="","",ФХ_Сух)</f>
      </c>
      <c r="AG62" s="137"/>
      <c r="AH62" s="137"/>
      <c r="AI62" s="137"/>
      <c r="AJ62" s="46"/>
      <c r="AK62" s="46"/>
      <c r="AL62" s="46"/>
      <c r="AX62" s="46"/>
      <c r="AY62" s="46"/>
      <c r="AZ62" s="46"/>
      <c r="BA62" s="46">
        <f>IF(ФХ_Сах_Кок&lt;&gt;"","Массовая доля сахара, % не менее","")</f>
      </c>
      <c r="BB62" s="46"/>
      <c r="BC62" s="46"/>
      <c r="BD62" s="46"/>
      <c r="BE62" s="46"/>
      <c r="BF62" s="46"/>
      <c r="BG62" s="46"/>
      <c r="BH62" s="46"/>
      <c r="BI62" s="46"/>
      <c r="BJ62" s="50"/>
      <c r="BK62" s="148"/>
      <c r="BL62" s="149"/>
      <c r="BM62" s="149"/>
      <c r="BN62" s="149"/>
      <c r="BO62" s="46"/>
      <c r="BP62" s="46"/>
    </row>
    <row r="63" spans="1:68" s="47" customFormat="1" ht="15.75">
      <c r="A63" s="46"/>
      <c r="B63" s="46"/>
      <c r="C63" s="46"/>
      <c r="D63" s="46">
        <f>IF(ФХ_Жир&lt;&gt;"","Массовая доля жира","")</f>
      </c>
      <c r="E63" s="46"/>
      <c r="F63" s="46"/>
      <c r="G63" s="46"/>
      <c r="H63" s="46"/>
      <c r="I63" s="46"/>
      <c r="J63" s="46"/>
      <c r="K63" s="46"/>
      <c r="L63" s="46"/>
      <c r="M63" s="136"/>
      <c r="N63" s="137"/>
      <c r="O63" s="137"/>
      <c r="P63" s="137"/>
      <c r="Q63" s="46"/>
      <c r="R63" s="46"/>
      <c r="S63" s="46"/>
      <c r="T63" s="46"/>
      <c r="U63" s="46"/>
      <c r="V63" s="46"/>
      <c r="W63" s="46">
        <f>IF(D63="","",D63)</f>
      </c>
      <c r="X63" s="46"/>
      <c r="Y63" s="46"/>
      <c r="Z63" s="46"/>
      <c r="AA63" s="46"/>
      <c r="AB63" s="46"/>
      <c r="AC63" s="46"/>
      <c r="AD63" s="46"/>
      <c r="AE63" s="46"/>
      <c r="AF63" s="136">
        <f>IF(ФХ_Жир="","",ФХ_Жир)</f>
      </c>
      <c r="AG63" s="137"/>
      <c r="AH63" s="137"/>
      <c r="AI63" s="137"/>
      <c r="AJ63" s="46"/>
      <c r="AK63" s="46"/>
      <c r="AL63" s="46"/>
      <c r="AX63" s="46"/>
      <c r="AY63" s="46"/>
      <c r="AZ63" s="46"/>
      <c r="BA63" s="46">
        <f>IF(ФХ_Спирт&lt;&gt;"","Объемная доля этилового спирта, % не менее","")</f>
      </c>
      <c r="BB63" s="46"/>
      <c r="BC63" s="46"/>
      <c r="BD63" s="46"/>
      <c r="BE63" s="46"/>
      <c r="BF63" s="46"/>
      <c r="BG63" s="46"/>
      <c r="BH63" s="46"/>
      <c r="BI63" s="46"/>
      <c r="BJ63" s="50"/>
      <c r="BK63" s="148"/>
      <c r="BL63" s="149"/>
      <c r="BM63" s="149"/>
      <c r="BN63" s="149"/>
      <c r="BO63" s="46"/>
      <c r="BP63" s="46"/>
    </row>
    <row r="64" spans="1:68" s="47" customFormat="1" ht="15.75">
      <c r="A64" s="46"/>
      <c r="B64" s="46"/>
      <c r="C64" s="46"/>
      <c r="D64" s="46">
        <f>IF(ФХ_Сах&lt;&gt;"","Массовая доля сахара","")</f>
      </c>
      <c r="E64" s="46"/>
      <c r="F64" s="46"/>
      <c r="G64" s="46"/>
      <c r="H64" s="46"/>
      <c r="I64" s="46"/>
      <c r="J64" s="46"/>
      <c r="K64" s="46"/>
      <c r="L64" s="46"/>
      <c r="M64" s="136"/>
      <c r="N64" s="137"/>
      <c r="O64" s="137"/>
      <c r="P64" s="137"/>
      <c r="Q64" s="46"/>
      <c r="R64" s="46"/>
      <c r="S64" s="46"/>
      <c r="T64" s="46"/>
      <c r="U64" s="46"/>
      <c r="V64" s="46"/>
      <c r="W64" s="46">
        <f>IF(D64="","",D64)</f>
      </c>
      <c r="X64" s="46"/>
      <c r="Y64" s="46"/>
      <c r="Z64" s="46"/>
      <c r="AA64" s="46"/>
      <c r="AB64" s="46"/>
      <c r="AC64" s="46"/>
      <c r="AD64" s="46"/>
      <c r="AE64" s="46"/>
      <c r="AF64" s="136">
        <f>IF(ФХ_Сах="","",ФХ_Сах)</f>
      </c>
      <c r="AG64" s="137"/>
      <c r="AH64" s="137"/>
      <c r="AI64" s="137"/>
      <c r="AJ64" s="46"/>
      <c r="AK64" s="46"/>
      <c r="AL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50"/>
      <c r="BK64" s="148"/>
      <c r="BL64" s="149"/>
      <c r="BM64" s="149"/>
      <c r="BN64" s="149"/>
      <c r="BO64" s="46"/>
      <c r="BP64" s="46"/>
    </row>
    <row r="65" spans="1:68" s="47" customFormat="1" ht="3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</row>
    <row r="66" spans="1:38" ht="18.75">
      <c r="A66" s="27" t="s">
        <v>164</v>
      </c>
      <c r="T66" s="27" t="str">
        <f>A66</f>
        <v>6.3. Микробиологические показатели безопасности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ht="36" customHeight="1">
      <c r="A67" s="60" t="s">
        <v>17</v>
      </c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60" t="s">
        <v>17</v>
      </c>
      <c r="U67" s="27"/>
      <c r="V67" s="27"/>
      <c r="W67" s="27"/>
      <c r="X67" s="27"/>
      <c r="Y67" s="27"/>
      <c r="Z67" s="27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</row>
    <row r="68" spans="1:38" ht="206.2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>
        <f>IF(МБ="","",МБ)</f>
      </c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</row>
    <row r="69" spans="1:50" ht="18.75">
      <c r="A69" s="2" t="str">
        <f>"7. Пищевая ценность изделия (блюда), г"</f>
        <v>7. Пищевая ценность изделия (блюда), г</v>
      </c>
      <c r="T69" s="27" t="str">
        <f>A69</f>
        <v>7. Пищевая ценность изделия (блюда), г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X69" s="27" t="str">
        <f>"7. Пищевая ценность коктейля: "&amp;BG19&amp;" (на выход), г"</f>
        <v>7. Пищевая ценность коктейля: Рецептура (на выход), г</v>
      </c>
    </row>
    <row r="70" spans="1:40" ht="18.75">
      <c r="A70" s="41" t="s">
        <v>33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 t="str">
        <f>A70</f>
        <v>Информация о пищевой ценности</v>
      </c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</row>
    <row r="71" spans="1:68" s="5" customFormat="1" ht="31.5" customHeight="1">
      <c r="A71" s="96" t="s">
        <v>18</v>
      </c>
      <c r="B71" s="96"/>
      <c r="C71" s="96"/>
      <c r="D71" s="95" t="s">
        <v>19</v>
      </c>
      <c r="E71" s="96"/>
      <c r="F71" s="95" t="s">
        <v>162</v>
      </c>
      <c r="G71" s="96"/>
      <c r="H71" s="96"/>
      <c r="I71" s="100"/>
      <c r="J71" s="95" t="s">
        <v>152</v>
      </c>
      <c r="K71" s="96"/>
      <c r="L71" s="96"/>
      <c r="M71" s="96"/>
      <c r="N71" s="96"/>
      <c r="O71" s="95" t="s">
        <v>80</v>
      </c>
      <c r="P71" s="96"/>
      <c r="Q71" s="96"/>
      <c r="R71" s="96"/>
      <c r="S71" s="96"/>
      <c r="T71" s="96" t="str">
        <f>A71</f>
        <v>Белки, г</v>
      </c>
      <c r="U71" s="96"/>
      <c r="V71" s="96"/>
      <c r="W71" s="95" t="s">
        <v>19</v>
      </c>
      <c r="X71" s="96"/>
      <c r="Y71" s="95" t="s">
        <v>162</v>
      </c>
      <c r="Z71" s="96"/>
      <c r="AA71" s="96"/>
      <c r="AB71" s="100"/>
      <c r="AC71" s="95" t="str">
        <f>J71</f>
        <v>Калорийность, ккал/кДж</v>
      </c>
      <c r="AD71" s="96"/>
      <c r="AE71" s="96"/>
      <c r="AF71" s="96"/>
      <c r="AG71" s="96"/>
      <c r="AH71" s="95" t="str">
        <f>O71</f>
        <v>Выход, г</v>
      </c>
      <c r="AI71" s="96"/>
      <c r="AJ71" s="96"/>
      <c r="AK71" s="96"/>
      <c r="AL71" s="96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44"/>
      <c r="AY71" s="44"/>
      <c r="AZ71" s="44"/>
      <c r="BA71" s="118" t="s">
        <v>72</v>
      </c>
      <c r="BB71" s="118"/>
      <c r="BC71" s="118"/>
      <c r="BD71" s="118"/>
      <c r="BE71" s="115" t="s">
        <v>73</v>
      </c>
      <c r="BF71" s="113"/>
      <c r="BG71" s="113"/>
      <c r="BH71" s="113"/>
      <c r="BI71" s="74" t="s">
        <v>20</v>
      </c>
      <c r="BJ71" s="118"/>
      <c r="BK71" s="118"/>
      <c r="BL71" s="118"/>
      <c r="BM71" s="118"/>
      <c r="BN71" s="44"/>
      <c r="BO71" s="44"/>
      <c r="BP71" s="44"/>
    </row>
    <row r="72" spans="1:65" s="5" customFormat="1" ht="18.75">
      <c r="A72" s="90">
        <f>Пищ_Бел</f>
        <v>0</v>
      </c>
      <c r="B72" s="90"/>
      <c r="C72" s="90"/>
      <c r="D72" s="65">
        <f>Пищ_Жир</f>
        <v>0</v>
      </c>
      <c r="E72" s="90"/>
      <c r="F72" s="65" t="str">
        <f>ROUND(Пищ_Угл,1)&amp;"/"&amp;ROUND(Пищ_ПВ,1)</f>
        <v>0/0</v>
      </c>
      <c r="G72" s="90"/>
      <c r="H72" s="90"/>
      <c r="I72" s="66"/>
      <c r="J72" s="71" t="str">
        <f>ROUND(Пищ_Кал,0)&amp;"/"&amp;ROUND(Пищ_Кал*4.1868,0)</f>
        <v>0/0</v>
      </c>
      <c r="K72" s="72"/>
      <c r="L72" s="72"/>
      <c r="M72" s="72"/>
      <c r="N72" s="72"/>
      <c r="O72" s="71" t="str">
        <f>Рец_Выход_Дробью</f>
        <v>дробью</v>
      </c>
      <c r="P72" s="72"/>
      <c r="Q72" s="72"/>
      <c r="R72" s="72"/>
      <c r="S72" s="72"/>
      <c r="T72" s="90">
        <f>Пищ_Бел</f>
        <v>0</v>
      </c>
      <c r="U72" s="90"/>
      <c r="V72" s="90"/>
      <c r="W72" s="65">
        <f>Пищ_Жир</f>
        <v>0</v>
      </c>
      <c r="X72" s="90"/>
      <c r="Y72" s="65" t="str">
        <f>ROUND(Пищ_Угл,1)&amp;"/"&amp;ROUND(Пищ_ПВ,1)</f>
        <v>0/0</v>
      </c>
      <c r="Z72" s="90"/>
      <c r="AA72" s="90"/>
      <c r="AB72" s="66"/>
      <c r="AC72" s="71" t="str">
        <f>J72</f>
        <v>0/0</v>
      </c>
      <c r="AD72" s="72"/>
      <c r="AE72" s="72"/>
      <c r="AF72" s="72"/>
      <c r="AG72" s="72"/>
      <c r="AH72" s="71" t="str">
        <f>Рец_Выход_Дробью</f>
        <v>дробью</v>
      </c>
      <c r="AI72" s="72"/>
      <c r="AJ72" s="72"/>
      <c r="AK72" s="72"/>
      <c r="AL72" s="72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BA72" s="90">
        <f>IF(Пищ_Спирт&lt;&gt;"",Пищ_Спирт,"")</f>
      </c>
      <c r="BB72" s="90"/>
      <c r="BC72" s="90"/>
      <c r="BD72" s="90"/>
      <c r="BE72" s="65">
        <f>IF(Пищ_Сахар&lt;&gt;"",Пищ_Сахар,"")</f>
      </c>
      <c r="BF72" s="90"/>
      <c r="BG72" s="90"/>
      <c r="BH72" s="90"/>
      <c r="BI72" s="71">
        <f>Dop!I9</f>
        <v>0</v>
      </c>
      <c r="BJ72" s="72"/>
      <c r="BK72" s="72"/>
      <c r="BL72" s="72"/>
      <c r="BM72" s="72"/>
    </row>
    <row r="73" spans="1:69" s="5" customFormat="1" ht="18.75">
      <c r="A73" s="86">
        <f>Пищ_Бел/Рец_Выход_Суммой*100</f>
        <v>0</v>
      </c>
      <c r="B73" s="86"/>
      <c r="C73" s="86"/>
      <c r="D73" s="93">
        <f>Пищ_Жир/Рец_Выход_Суммой*100</f>
        <v>0</v>
      </c>
      <c r="E73" s="86"/>
      <c r="F73" s="93" t="str">
        <f>ROUND(Пищ_Угл/Рец_Выход_Суммой*100,1)&amp;"/"&amp;ROUND(Пищ_ПВ/Рец_Выход_Суммой*100,1)</f>
        <v>0/0</v>
      </c>
      <c r="G73" s="86"/>
      <c r="H73" s="86"/>
      <c r="I73" s="94"/>
      <c r="J73" s="91" t="str">
        <f>ROUND(Пищ_Кал/Рец_Выход_Суммой*100,0)&amp;"/"&amp;ROUND(Пищ_Кал/Рец_Выход_Суммой*100*4.1868,0)</f>
        <v>0/0</v>
      </c>
      <c r="K73" s="92"/>
      <c r="L73" s="92"/>
      <c r="M73" s="92"/>
      <c r="N73" s="92"/>
      <c r="O73" s="91">
        <v>100</v>
      </c>
      <c r="P73" s="92"/>
      <c r="Q73" s="92"/>
      <c r="R73" s="92"/>
      <c r="S73" s="92"/>
      <c r="T73" s="86">
        <f>Пищ_Бел/Рец_Выход_Суммой*100</f>
        <v>0</v>
      </c>
      <c r="U73" s="86"/>
      <c r="V73" s="86"/>
      <c r="W73" s="138">
        <f>Пищ_Жир/Рец_Выход_Суммой*100</f>
        <v>0</v>
      </c>
      <c r="X73" s="139"/>
      <c r="Y73" s="138" t="str">
        <f>ROUND(Пищ_Угл/Рец_Выход_Суммой*100,1)&amp;"/"&amp;ROUND(Пищ_ПВ/Рец_Выход_Суммой*100,1)</f>
        <v>0/0</v>
      </c>
      <c r="Z73" s="139"/>
      <c r="AA73" s="139"/>
      <c r="AB73" s="151"/>
      <c r="AC73" s="91" t="str">
        <f>J73</f>
        <v>0/0</v>
      </c>
      <c r="AD73" s="92"/>
      <c r="AE73" s="92"/>
      <c r="AF73" s="92"/>
      <c r="AG73" s="92"/>
      <c r="AH73" s="91">
        <v>100</v>
      </c>
      <c r="AI73" s="92"/>
      <c r="AJ73" s="92"/>
      <c r="AK73" s="92"/>
      <c r="AL73" s="92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27" t="str">
        <f>"7. Пищевая ценность коктейля: "&amp;BG23&amp;" (на выход), г"</f>
        <v>7. Пищевая ценность коктейля:  (на выход), г</v>
      </c>
      <c r="AY73" s="30"/>
      <c r="AZ73" s="30"/>
      <c r="BA73" s="63"/>
      <c r="BB73" s="63"/>
      <c r="BC73" s="63"/>
      <c r="BD73" s="63"/>
      <c r="BE73" s="63"/>
      <c r="BF73" s="63"/>
      <c r="BG73" s="63"/>
      <c r="BH73" s="63"/>
      <c r="BI73" s="64"/>
      <c r="BJ73" s="64"/>
      <c r="BK73" s="64"/>
      <c r="BL73" s="64"/>
      <c r="BM73" s="64"/>
      <c r="BN73" s="30"/>
      <c r="BO73" s="30"/>
      <c r="BP73" s="30"/>
      <c r="BQ73" s="30"/>
    </row>
    <row r="74" spans="1:65" s="5" customFormat="1" ht="44.25" customHeight="1">
      <c r="A74" s="70" t="s">
        <v>18</v>
      </c>
      <c r="B74" s="70"/>
      <c r="C74" s="69" t="s">
        <v>19</v>
      </c>
      <c r="D74" s="70"/>
      <c r="E74" s="69" t="s">
        <v>161</v>
      </c>
      <c r="F74" s="70"/>
      <c r="G74" s="73"/>
      <c r="H74" s="69" t="s">
        <v>26</v>
      </c>
      <c r="I74" s="73"/>
      <c r="J74" s="67" t="s">
        <v>27</v>
      </c>
      <c r="K74" s="77"/>
      <c r="L74" s="67" t="s">
        <v>135</v>
      </c>
      <c r="M74" s="68"/>
      <c r="N74" s="67" t="s">
        <v>136</v>
      </c>
      <c r="O74" s="68"/>
      <c r="P74" s="67" t="s">
        <v>28</v>
      </c>
      <c r="Q74" s="68"/>
      <c r="R74" s="69" t="s">
        <v>153</v>
      </c>
      <c r="S74" s="70"/>
      <c r="T74" s="70" t="s">
        <v>18</v>
      </c>
      <c r="U74" s="70"/>
      <c r="V74" s="69" t="s">
        <v>19</v>
      </c>
      <c r="W74" s="70"/>
      <c r="X74" s="69" t="str">
        <f>E74</f>
        <v>Углеводы/ пищевые волокна, г</v>
      </c>
      <c r="Y74" s="70"/>
      <c r="Z74" s="73"/>
      <c r="AA74" s="69" t="s">
        <v>26</v>
      </c>
      <c r="AB74" s="70"/>
      <c r="AC74" s="67" t="s">
        <v>27</v>
      </c>
      <c r="AD74" s="77"/>
      <c r="AE74" s="67" t="s">
        <v>135</v>
      </c>
      <c r="AF74" s="68"/>
      <c r="AG74" s="67" t="s">
        <v>136</v>
      </c>
      <c r="AH74" s="68"/>
      <c r="AI74" s="67" t="s">
        <v>28</v>
      </c>
      <c r="AJ74" s="68"/>
      <c r="AK74" s="69" t="str">
        <f>R74</f>
        <v>Калорий-ность, ккал/кДж</v>
      </c>
      <c r="AL74" s="7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BA74" s="77" t="s">
        <v>72</v>
      </c>
      <c r="BB74" s="77"/>
      <c r="BC74" s="77"/>
      <c r="BD74" s="77"/>
      <c r="BE74" s="78" t="s">
        <v>73</v>
      </c>
      <c r="BF74" s="79"/>
      <c r="BG74" s="79"/>
      <c r="BH74" s="79"/>
      <c r="BI74" s="67" t="s">
        <v>20</v>
      </c>
      <c r="BJ74" s="77"/>
      <c r="BK74" s="77"/>
      <c r="BL74" s="77"/>
      <c r="BM74" s="77"/>
    </row>
    <row r="75" spans="1:65" ht="18.75">
      <c r="A75" s="90">
        <f>Пищ_Бел</f>
        <v>0</v>
      </c>
      <c r="B75" s="90"/>
      <c r="C75" s="65">
        <f>Пищ_Жир</f>
        <v>0</v>
      </c>
      <c r="D75" s="90"/>
      <c r="E75" s="65" t="str">
        <f>ROUND(Пищ_Угл,1)&amp;"/"&amp;ROUND(Пищ_ПВ,1)</f>
        <v>0/0</v>
      </c>
      <c r="F75" s="90"/>
      <c r="G75" s="66"/>
      <c r="H75" s="65">
        <f>Пищ_Кальц</f>
        <v>0</v>
      </c>
      <c r="I75" s="90"/>
      <c r="J75" s="65">
        <f>Пищ_Жел</f>
        <v>0</v>
      </c>
      <c r="K75" s="66"/>
      <c r="L75" s="65">
        <f>Пищ_ВитВ1</f>
        <v>0</v>
      </c>
      <c r="M75" s="66"/>
      <c r="N75" s="65">
        <f>Пищ_ВитВ2</f>
        <v>0</v>
      </c>
      <c r="O75" s="66"/>
      <c r="P75" s="65">
        <f>Пищ_С</f>
        <v>0</v>
      </c>
      <c r="Q75" s="66"/>
      <c r="R75" s="71" t="str">
        <f>ROUND(Пищ_Кал,0)&amp;"/"&amp;ROUND(Пищ_Кал*4.1868,0)</f>
        <v>0/0</v>
      </c>
      <c r="S75" s="72"/>
      <c r="T75" s="90">
        <f>Пищ_Бел</f>
        <v>0</v>
      </c>
      <c r="U75" s="90"/>
      <c r="V75" s="65">
        <f>Пищ_Жир</f>
        <v>0</v>
      </c>
      <c r="W75" s="90"/>
      <c r="X75" s="65" t="str">
        <f>ROUND(Пищ_Угл,1)&amp;"/"&amp;ROUND(Пищ_ПВ,1)</f>
        <v>0/0</v>
      </c>
      <c r="Y75" s="90"/>
      <c r="Z75" s="66"/>
      <c r="AA75" s="65">
        <f>Пищ_Кальц</f>
        <v>0</v>
      </c>
      <c r="AB75" s="90"/>
      <c r="AC75" s="65">
        <f>Пищ_Жел</f>
        <v>0</v>
      </c>
      <c r="AD75" s="66"/>
      <c r="AE75" s="65">
        <f>Пищ_ВитВ1</f>
        <v>0</v>
      </c>
      <c r="AF75" s="66"/>
      <c r="AG75" s="65">
        <f>Пищ_ВитВ2</f>
        <v>0</v>
      </c>
      <c r="AH75" s="66"/>
      <c r="AI75" s="65">
        <f>Пищ_С</f>
        <v>0</v>
      </c>
      <c r="AJ75" s="66"/>
      <c r="AK75" s="71" t="str">
        <f>R75</f>
        <v>0/0</v>
      </c>
      <c r="AL75" s="72"/>
      <c r="BA75" s="90">
        <f>IF(Пищ_Спирт&lt;&gt;"",Пищ_Спирт,"")</f>
      </c>
      <c r="BB75" s="90"/>
      <c r="BC75" s="90"/>
      <c r="BD75" s="90"/>
      <c r="BE75" s="65">
        <f>IF(Пищ_Сахар&lt;&gt;"",Пищ_Сахар,"")</f>
      </c>
      <c r="BF75" s="90"/>
      <c r="BG75" s="90"/>
      <c r="BH75" s="90"/>
      <c r="BI75" s="71">
        <f>BI72</f>
        <v>0</v>
      </c>
      <c r="BJ75" s="72"/>
      <c r="BK75" s="72"/>
      <c r="BL75" s="72"/>
      <c r="BM75" s="72"/>
    </row>
    <row r="76" spans="1:65" s="27" customFormat="1" ht="33.75" customHeight="1">
      <c r="A76" s="154">
        <f>IF(АллерЗаголовок&lt;&gt;"",АллерЗаголовок&amp;". Список продуктов-аллергенов: "&amp;АллерПродукты&amp;".","")</f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2"/>
      <c r="AL76" s="62"/>
      <c r="BA76" s="61"/>
      <c r="BB76" s="61"/>
      <c r="BC76" s="61"/>
      <c r="BD76" s="61"/>
      <c r="BE76" s="61"/>
      <c r="BF76" s="61"/>
      <c r="BG76" s="61"/>
      <c r="BH76" s="61"/>
      <c r="BI76" s="62"/>
      <c r="BJ76" s="62"/>
      <c r="BK76" s="62"/>
      <c r="BL76" s="62"/>
      <c r="BM76" s="62"/>
    </row>
    <row r="77" spans="1:68" ht="16.5" customHeight="1">
      <c r="A77" s="2" t="s">
        <v>21</v>
      </c>
      <c r="K77" s="133"/>
      <c r="L77" s="133"/>
      <c r="M77" s="133"/>
      <c r="O77" s="134"/>
      <c r="P77" s="134"/>
      <c r="Q77" s="134"/>
      <c r="R77" s="134"/>
      <c r="S77" s="134"/>
      <c r="T77" s="27" t="s">
        <v>21</v>
      </c>
      <c r="U77" s="27"/>
      <c r="V77" s="27"/>
      <c r="W77" s="27"/>
      <c r="X77" s="27"/>
      <c r="Y77" s="27"/>
      <c r="Z77" s="27"/>
      <c r="AA77" s="27"/>
      <c r="AB77" s="27"/>
      <c r="AC77" s="27"/>
      <c r="AD77" s="133"/>
      <c r="AE77" s="133"/>
      <c r="AF77" s="133"/>
      <c r="AG77" s="27"/>
      <c r="AH77" s="134">
        <f>IF(Отв_ФИО="","",Отв_ФИО)</f>
      </c>
      <c r="AI77" s="134"/>
      <c r="AJ77" s="134"/>
      <c r="AK77" s="134"/>
      <c r="AL77" s="134"/>
      <c r="AX77" s="27" t="s">
        <v>21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133"/>
      <c r="BI77" s="133"/>
      <c r="BJ77" s="133"/>
      <c r="BK77" s="27"/>
      <c r="BL77" s="134">
        <f>IF(Отв_ФИО="","",Отв_ФИО)</f>
      </c>
      <c r="BM77" s="134"/>
      <c r="BN77" s="134"/>
      <c r="BO77" s="134"/>
      <c r="BP77" s="134"/>
    </row>
    <row r="78" spans="11:68" ht="16.5" customHeight="1">
      <c r="K78" s="132" t="s">
        <v>22</v>
      </c>
      <c r="L78" s="132"/>
      <c r="M78" s="132"/>
      <c r="O78" s="135" t="s">
        <v>23</v>
      </c>
      <c r="P78" s="135"/>
      <c r="Q78" s="135"/>
      <c r="R78" s="135"/>
      <c r="S78" s="135"/>
      <c r="T78" s="27">
        <f>IF(Отв_Долж&lt;&gt;"",Отв_Долж,"")</f>
      </c>
      <c r="U78" s="27"/>
      <c r="V78" s="27"/>
      <c r="W78" s="27"/>
      <c r="X78" s="27"/>
      <c r="Y78" s="27"/>
      <c r="Z78" s="27"/>
      <c r="AA78" s="27"/>
      <c r="AB78" s="27"/>
      <c r="AC78" s="27"/>
      <c r="AD78" s="132" t="s">
        <v>22</v>
      </c>
      <c r="AE78" s="132"/>
      <c r="AF78" s="132"/>
      <c r="AG78" s="27"/>
      <c r="AH78" s="135" t="s">
        <v>23</v>
      </c>
      <c r="AI78" s="135"/>
      <c r="AJ78" s="135"/>
      <c r="AK78" s="135"/>
      <c r="AL78" s="135"/>
      <c r="AX78" s="27">
        <f>IF(Отв_Долж&lt;&gt;"",Отв_Долж,"")</f>
      </c>
      <c r="AY78" s="27"/>
      <c r="AZ78" s="27"/>
      <c r="BA78" s="27"/>
      <c r="BB78" s="27"/>
      <c r="BC78" s="27"/>
      <c r="BD78" s="27"/>
      <c r="BE78" s="27"/>
      <c r="BF78" s="27"/>
      <c r="BG78" s="27"/>
      <c r="BH78" s="132" t="s">
        <v>22</v>
      </c>
      <c r="BI78" s="132"/>
      <c r="BJ78" s="132"/>
      <c r="BK78" s="27"/>
      <c r="BL78" s="135" t="s">
        <v>23</v>
      </c>
      <c r="BM78" s="135"/>
      <c r="BN78" s="135"/>
      <c r="BO78" s="135"/>
      <c r="BP78" s="135"/>
    </row>
    <row r="79" spans="1:68" ht="16.5" customHeight="1">
      <c r="A79" s="2" t="s">
        <v>24</v>
      </c>
      <c r="K79" s="133"/>
      <c r="L79" s="133"/>
      <c r="M79" s="133"/>
      <c r="O79" s="134"/>
      <c r="P79" s="134"/>
      <c r="Q79" s="134"/>
      <c r="R79" s="134"/>
      <c r="S79" s="134"/>
      <c r="T79" s="27" t="s">
        <v>24</v>
      </c>
      <c r="U79" s="27"/>
      <c r="V79" s="27"/>
      <c r="W79" s="27"/>
      <c r="X79" s="27"/>
      <c r="Y79" s="27"/>
      <c r="Z79" s="27"/>
      <c r="AA79" s="27"/>
      <c r="AB79" s="27"/>
      <c r="AC79" s="27"/>
      <c r="AD79" s="133"/>
      <c r="AE79" s="133"/>
      <c r="AF79" s="133"/>
      <c r="AG79" s="27"/>
      <c r="AH79" s="134">
        <f>IF(Зав_ФИО="","",Зав_ФИО)</f>
      </c>
      <c r="AI79" s="134"/>
      <c r="AJ79" s="134"/>
      <c r="AK79" s="134"/>
      <c r="AL79" s="134"/>
      <c r="AX79" s="27" t="s">
        <v>24</v>
      </c>
      <c r="AY79" s="27"/>
      <c r="AZ79" s="27"/>
      <c r="BA79" s="27"/>
      <c r="BB79" s="27"/>
      <c r="BC79" s="27"/>
      <c r="BD79" s="27"/>
      <c r="BE79" s="27"/>
      <c r="BF79" s="27"/>
      <c r="BG79" s="27"/>
      <c r="BH79" s="133"/>
      <c r="BI79" s="133"/>
      <c r="BJ79" s="133"/>
      <c r="BK79" s="27"/>
      <c r="BL79" s="134">
        <f>IF(Зав_ФИО="","",Зав_ФИО)</f>
      </c>
      <c r="BM79" s="134"/>
      <c r="BN79" s="134"/>
      <c r="BO79" s="134"/>
      <c r="BP79" s="134"/>
    </row>
    <row r="80" spans="11:68" ht="16.5" customHeight="1">
      <c r="K80" s="132" t="s">
        <v>22</v>
      </c>
      <c r="L80" s="132"/>
      <c r="M80" s="132"/>
      <c r="O80" s="135" t="s">
        <v>23</v>
      </c>
      <c r="P80" s="135"/>
      <c r="Q80" s="135"/>
      <c r="R80" s="135"/>
      <c r="S80" s="135"/>
      <c r="T80" s="27">
        <f>IF(Зав_Долж&lt;&gt;"",Зав_Долж,"")</f>
      </c>
      <c r="U80" s="27"/>
      <c r="V80" s="27"/>
      <c r="W80" s="27"/>
      <c r="X80" s="27"/>
      <c r="Y80" s="27"/>
      <c r="Z80" s="27"/>
      <c r="AA80" s="27"/>
      <c r="AB80" s="27"/>
      <c r="AC80" s="27"/>
      <c r="AD80" s="132" t="s">
        <v>22</v>
      </c>
      <c r="AE80" s="132"/>
      <c r="AF80" s="132"/>
      <c r="AG80" s="27"/>
      <c r="AH80" s="135" t="s">
        <v>23</v>
      </c>
      <c r="AI80" s="135"/>
      <c r="AJ80" s="135"/>
      <c r="AK80" s="135"/>
      <c r="AL80" s="135"/>
      <c r="AX80" s="27">
        <f>IF(Зав_Долж&lt;&gt;"",Зав_Долж,"")</f>
      </c>
      <c r="AY80" s="27"/>
      <c r="AZ80" s="27"/>
      <c r="BA80" s="27"/>
      <c r="BB80" s="27"/>
      <c r="BC80" s="27"/>
      <c r="BD80" s="27"/>
      <c r="BE80" s="27"/>
      <c r="BF80" s="27"/>
      <c r="BG80" s="27"/>
      <c r="BH80" s="132" t="s">
        <v>22</v>
      </c>
      <c r="BI80" s="132"/>
      <c r="BJ80" s="132"/>
      <c r="BK80" s="27"/>
      <c r="BL80" s="135" t="s">
        <v>23</v>
      </c>
      <c r="BM80" s="135"/>
      <c r="BN80" s="135"/>
      <c r="BO80" s="135"/>
      <c r="BP80" s="135"/>
    </row>
    <row r="81" spans="1:68" ht="16.5" customHeight="1">
      <c r="A81" s="2" t="s">
        <v>25</v>
      </c>
      <c r="K81" s="133"/>
      <c r="L81" s="133"/>
      <c r="M81" s="133"/>
      <c r="O81" s="134"/>
      <c r="P81" s="134"/>
      <c r="Q81" s="134"/>
      <c r="R81" s="134"/>
      <c r="S81" s="134"/>
      <c r="T81" s="27" t="s">
        <v>25</v>
      </c>
      <c r="U81" s="27"/>
      <c r="V81" s="27"/>
      <c r="W81" s="27"/>
      <c r="X81" s="27"/>
      <c r="Y81" s="27"/>
      <c r="Z81" s="27"/>
      <c r="AA81" s="27"/>
      <c r="AB81" s="27"/>
      <c r="AC81" s="27"/>
      <c r="AD81" s="133"/>
      <c r="AE81" s="133"/>
      <c r="AF81" s="133"/>
      <c r="AG81" s="27"/>
      <c r="AH81" s="134">
        <f>IF(Кальк_ФИО="","",Кальк_ФИО)</f>
      </c>
      <c r="AI81" s="134"/>
      <c r="AJ81" s="134"/>
      <c r="AK81" s="134"/>
      <c r="AL81" s="134"/>
      <c r="AX81" s="27" t="s">
        <v>25</v>
      </c>
      <c r="AY81" s="27"/>
      <c r="AZ81" s="27"/>
      <c r="BA81" s="27"/>
      <c r="BB81" s="27"/>
      <c r="BC81" s="27"/>
      <c r="BD81" s="27"/>
      <c r="BE81" s="27"/>
      <c r="BF81" s="27"/>
      <c r="BG81" s="27"/>
      <c r="BH81" s="133"/>
      <c r="BI81" s="133"/>
      <c r="BJ81" s="133"/>
      <c r="BK81" s="27"/>
      <c r="BL81" s="134">
        <f>IF(Кальк_ФИО="","",Кальк_ФИО)</f>
      </c>
      <c r="BM81" s="134"/>
      <c r="BN81" s="134"/>
      <c r="BO81" s="134"/>
      <c r="BP81" s="134"/>
    </row>
    <row r="82" spans="11:68" ht="16.5" customHeight="1">
      <c r="K82" s="132" t="s">
        <v>22</v>
      </c>
      <c r="L82" s="132"/>
      <c r="M82" s="132"/>
      <c r="O82" s="135" t="s">
        <v>23</v>
      </c>
      <c r="P82" s="135"/>
      <c r="Q82" s="135"/>
      <c r="R82" s="135"/>
      <c r="S82" s="135"/>
      <c r="T82" s="27">
        <f>IF(Кальк_ДОлж&lt;&gt;"",Кальк_ДОлж,"")</f>
      </c>
      <c r="U82" s="27"/>
      <c r="V82" s="27"/>
      <c r="W82" s="27"/>
      <c r="X82" s="27"/>
      <c r="Y82" s="27"/>
      <c r="Z82" s="27"/>
      <c r="AA82" s="27"/>
      <c r="AB82" s="27"/>
      <c r="AC82" s="27"/>
      <c r="AD82" s="132" t="s">
        <v>22</v>
      </c>
      <c r="AE82" s="132"/>
      <c r="AF82" s="132"/>
      <c r="AG82" s="27"/>
      <c r="AH82" s="135" t="s">
        <v>23</v>
      </c>
      <c r="AI82" s="135"/>
      <c r="AJ82" s="135"/>
      <c r="AK82" s="135"/>
      <c r="AL82" s="135"/>
      <c r="AX82" s="27">
        <f>IF(Кальк_ДОлж&lt;&gt;"",Кальк_ДОлж,"")</f>
      </c>
      <c r="AY82" s="27"/>
      <c r="AZ82" s="27"/>
      <c r="BA82" s="27"/>
      <c r="BB82" s="27"/>
      <c r="BC82" s="27"/>
      <c r="BD82" s="27"/>
      <c r="BE82" s="27"/>
      <c r="BF82" s="27"/>
      <c r="BG82" s="27"/>
      <c r="BH82" s="132" t="s">
        <v>22</v>
      </c>
      <c r="BI82" s="132"/>
      <c r="BJ82" s="132"/>
      <c r="BK82" s="27"/>
      <c r="BL82" s="135" t="s">
        <v>23</v>
      </c>
      <c r="BM82" s="135"/>
      <c r="BN82" s="135"/>
      <c r="BO82" s="135"/>
      <c r="BP82" s="135"/>
    </row>
  </sheetData>
  <sheetProtection/>
  <mergeCells count="314">
    <mergeCell ref="W61:AE61"/>
    <mergeCell ref="AF61:AI61"/>
    <mergeCell ref="W71:X71"/>
    <mergeCell ref="Y71:AB71"/>
    <mergeCell ref="Y73:AB73"/>
    <mergeCell ref="BK64:BN64"/>
    <mergeCell ref="BA61:BJ61"/>
    <mergeCell ref="BA72:BD72"/>
    <mergeCell ref="BA71:BD71"/>
    <mergeCell ref="BI72:BM72"/>
    <mergeCell ref="M62:P62"/>
    <mergeCell ref="M63:P63"/>
    <mergeCell ref="M64:P64"/>
    <mergeCell ref="AF62:AI62"/>
    <mergeCell ref="AF63:AI63"/>
    <mergeCell ref="T71:V71"/>
    <mergeCell ref="H67:S67"/>
    <mergeCell ref="AA67:AL67"/>
    <mergeCell ref="A68:S68"/>
    <mergeCell ref="D71:E71"/>
    <mergeCell ref="AD80:AF80"/>
    <mergeCell ref="AH80:AL80"/>
    <mergeCell ref="A74:B74"/>
    <mergeCell ref="C74:D74"/>
    <mergeCell ref="E74:G74"/>
    <mergeCell ref="A75:B75"/>
    <mergeCell ref="A76:S76"/>
    <mergeCell ref="AD81:AF81"/>
    <mergeCell ref="AH81:AL81"/>
    <mergeCell ref="AE74:AF74"/>
    <mergeCell ref="BE72:BH72"/>
    <mergeCell ref="AC72:AG72"/>
    <mergeCell ref="AH72:AL72"/>
    <mergeCell ref="BH80:BJ80"/>
    <mergeCell ref="AE75:AF75"/>
    <mergeCell ref="AG75:AH75"/>
    <mergeCell ref="AC74:AD74"/>
    <mergeCell ref="BL80:BP80"/>
    <mergeCell ref="BH81:BJ81"/>
    <mergeCell ref="BL81:BP81"/>
    <mergeCell ref="BE71:BH71"/>
    <mergeCell ref="BK63:BN63"/>
    <mergeCell ref="BH82:BJ82"/>
    <mergeCell ref="BL82:BP82"/>
    <mergeCell ref="AX58:BP58"/>
    <mergeCell ref="BH77:BJ77"/>
    <mergeCell ref="BL77:BP77"/>
    <mergeCell ref="BH78:BJ78"/>
    <mergeCell ref="BL78:BP78"/>
    <mergeCell ref="BH79:BJ79"/>
    <mergeCell ref="BL79:BP79"/>
    <mergeCell ref="BA75:BD75"/>
    <mergeCell ref="BE75:BH75"/>
    <mergeCell ref="BI75:BM75"/>
    <mergeCell ref="BK36:BM36"/>
    <mergeCell ref="BI71:BM71"/>
    <mergeCell ref="AX39:BP39"/>
    <mergeCell ref="AX50:BP50"/>
    <mergeCell ref="AX54:BP54"/>
    <mergeCell ref="AX55:BP55"/>
    <mergeCell ref="AX56:BP56"/>
    <mergeCell ref="AX57:BP57"/>
    <mergeCell ref="BK61:BN61"/>
    <mergeCell ref="BK62:BN62"/>
    <mergeCell ref="BK31:BM31"/>
    <mergeCell ref="BK32:BM32"/>
    <mergeCell ref="BK33:BM33"/>
    <mergeCell ref="BK34:BM34"/>
    <mergeCell ref="BK35:BM35"/>
    <mergeCell ref="BA33:BG33"/>
    <mergeCell ref="BA34:BG34"/>
    <mergeCell ref="BA35:BG35"/>
    <mergeCell ref="BA36:BG36"/>
    <mergeCell ref="BH31:BJ31"/>
    <mergeCell ref="BH32:BJ32"/>
    <mergeCell ref="BH33:BJ33"/>
    <mergeCell ref="BH34:BJ34"/>
    <mergeCell ref="BH35:BJ35"/>
    <mergeCell ref="BH36:BJ36"/>
    <mergeCell ref="BA32:BG32"/>
    <mergeCell ref="AX22:BP22"/>
    <mergeCell ref="AX24:BP24"/>
    <mergeCell ref="BK30:BM30"/>
    <mergeCell ref="BH28:BM28"/>
    <mergeCell ref="BH30:BJ30"/>
    <mergeCell ref="BA28:BG30"/>
    <mergeCell ref="T72:V72"/>
    <mergeCell ref="AC71:AG71"/>
    <mergeCell ref="AD82:AF82"/>
    <mergeCell ref="AH82:AL82"/>
    <mergeCell ref="AD77:AF77"/>
    <mergeCell ref="AH77:AL77"/>
    <mergeCell ref="AD78:AF78"/>
    <mergeCell ref="AH78:AL78"/>
    <mergeCell ref="AD79:AF79"/>
    <mergeCell ref="AH79:AL79"/>
    <mergeCell ref="AF64:AI64"/>
    <mergeCell ref="AG74:AH74"/>
    <mergeCell ref="AH71:AL71"/>
    <mergeCell ref="W72:X72"/>
    <mergeCell ref="Y72:AB72"/>
    <mergeCell ref="W73:X73"/>
    <mergeCell ref="AC73:AG73"/>
    <mergeCell ref="AH73:AL73"/>
    <mergeCell ref="T15:AL15"/>
    <mergeCell ref="T22:AL22"/>
    <mergeCell ref="T24:AL24"/>
    <mergeCell ref="T39:AL39"/>
    <mergeCell ref="T40:AL40"/>
    <mergeCell ref="T41:AL41"/>
    <mergeCell ref="AD34:AF34"/>
    <mergeCell ref="AG34:AH34"/>
    <mergeCell ref="T33:Y33"/>
    <mergeCell ref="Z33:AA33"/>
    <mergeCell ref="AM36:AO36"/>
    <mergeCell ref="AP30:AR30"/>
    <mergeCell ref="AP31:AR31"/>
    <mergeCell ref="AP32:AR32"/>
    <mergeCell ref="AP33:AR33"/>
    <mergeCell ref="AP34:AR34"/>
    <mergeCell ref="AP35:AR35"/>
    <mergeCell ref="AP36:AR36"/>
    <mergeCell ref="AM30:AO30"/>
    <mergeCell ref="AM31:AO31"/>
    <mergeCell ref="AM32:AO32"/>
    <mergeCell ref="AM33:AO33"/>
    <mergeCell ref="AM34:AO34"/>
    <mergeCell ref="AM35:AO35"/>
    <mergeCell ref="A42:S42"/>
    <mergeCell ref="A43:S43"/>
    <mergeCell ref="Q34:S34"/>
    <mergeCell ref="T34:Y34"/>
    <mergeCell ref="Z34:AA34"/>
    <mergeCell ref="AB34:AC34"/>
    <mergeCell ref="AK34:AL34"/>
    <mergeCell ref="A48:S48"/>
    <mergeCell ref="A47:S47"/>
    <mergeCell ref="A45:S45"/>
    <mergeCell ref="A46:S46"/>
    <mergeCell ref="A41:S41"/>
    <mergeCell ref="T42:AL42"/>
    <mergeCell ref="T43:AL43"/>
    <mergeCell ref="T44:AL44"/>
    <mergeCell ref="T45:AL45"/>
    <mergeCell ref="AI35:AJ35"/>
    <mergeCell ref="A33:F33"/>
    <mergeCell ref="G33:H33"/>
    <mergeCell ref="I33:J33"/>
    <mergeCell ref="K33:M33"/>
    <mergeCell ref="N33:P33"/>
    <mergeCell ref="Q33:S33"/>
    <mergeCell ref="A35:F35"/>
    <mergeCell ref="AD35:AF35"/>
    <mergeCell ref="AI34:AJ34"/>
    <mergeCell ref="AK33:AL33"/>
    <mergeCell ref="A34:F34"/>
    <mergeCell ref="G34:H34"/>
    <mergeCell ref="I34:J34"/>
    <mergeCell ref="K34:M34"/>
    <mergeCell ref="N34:P34"/>
    <mergeCell ref="AB33:AC33"/>
    <mergeCell ref="AD33:AF33"/>
    <mergeCell ref="AG33:AH33"/>
    <mergeCell ref="AI33:AJ33"/>
    <mergeCell ref="A15:S15"/>
    <mergeCell ref="A58:S58"/>
    <mergeCell ref="T28:Y30"/>
    <mergeCell ref="Z28:AC29"/>
    <mergeCell ref="Z30:AA30"/>
    <mergeCell ref="AB30:AC30"/>
    <mergeCell ref="T31:Y31"/>
    <mergeCell ref="T32:Y32"/>
    <mergeCell ref="Z31:AA31"/>
    <mergeCell ref="N29:P30"/>
    <mergeCell ref="C75:D75"/>
    <mergeCell ref="E75:G75"/>
    <mergeCell ref="K82:M82"/>
    <mergeCell ref="O82:S82"/>
    <mergeCell ref="K79:M79"/>
    <mergeCell ref="O79:S79"/>
    <mergeCell ref="K80:M80"/>
    <mergeCell ref="O80:S80"/>
    <mergeCell ref="K81:M81"/>
    <mergeCell ref="O81:S81"/>
    <mergeCell ref="K78:M78"/>
    <mergeCell ref="K77:M77"/>
    <mergeCell ref="O77:S77"/>
    <mergeCell ref="O78:S78"/>
    <mergeCell ref="L74:M74"/>
    <mergeCell ref="N74:O74"/>
    <mergeCell ref="J74:K74"/>
    <mergeCell ref="R75:S75"/>
    <mergeCell ref="R74:S74"/>
    <mergeCell ref="P74:Q74"/>
    <mergeCell ref="A22:S22"/>
    <mergeCell ref="A24:S24"/>
    <mergeCell ref="G28:J29"/>
    <mergeCell ref="G30:H30"/>
    <mergeCell ref="I30:J30"/>
    <mergeCell ref="A28:F30"/>
    <mergeCell ref="Q29:S30"/>
    <mergeCell ref="K29:M30"/>
    <mergeCell ref="A31:F31"/>
    <mergeCell ref="A32:F32"/>
    <mergeCell ref="M61:P61"/>
    <mergeCell ref="K28:S28"/>
    <mergeCell ref="Q32:S32"/>
    <mergeCell ref="Q35:S35"/>
    <mergeCell ref="A56:S56"/>
    <mergeCell ref="A57:S57"/>
    <mergeCell ref="AD28:AL28"/>
    <mergeCell ref="AD31:AF31"/>
    <mergeCell ref="AD32:AF32"/>
    <mergeCell ref="AI31:AJ31"/>
    <mergeCell ref="AK31:AL31"/>
    <mergeCell ref="AD30:AF30"/>
    <mergeCell ref="AI30:AJ30"/>
    <mergeCell ref="AK30:AL30"/>
    <mergeCell ref="AG30:AH30"/>
    <mergeCell ref="AI32:AJ32"/>
    <mergeCell ref="AK32:AL32"/>
    <mergeCell ref="AG31:AH31"/>
    <mergeCell ref="AG32:AH32"/>
    <mergeCell ref="I31:J31"/>
    <mergeCell ref="I32:J32"/>
    <mergeCell ref="N32:P32"/>
    <mergeCell ref="K31:M31"/>
    <mergeCell ref="K32:M32"/>
    <mergeCell ref="Q31:S31"/>
    <mergeCell ref="Z32:AA32"/>
    <mergeCell ref="AB32:AC32"/>
    <mergeCell ref="AB31:AC31"/>
    <mergeCell ref="G35:H35"/>
    <mergeCell ref="I35:J35"/>
    <mergeCell ref="Z35:AA35"/>
    <mergeCell ref="AB35:AC35"/>
    <mergeCell ref="G32:H32"/>
    <mergeCell ref="N31:P31"/>
    <mergeCell ref="G31:H31"/>
    <mergeCell ref="AG35:AH35"/>
    <mergeCell ref="T35:Y35"/>
    <mergeCell ref="A36:F36"/>
    <mergeCell ref="A50:S50"/>
    <mergeCell ref="A39:S39"/>
    <mergeCell ref="K35:M35"/>
    <mergeCell ref="N35:P35"/>
    <mergeCell ref="N36:P36"/>
    <mergeCell ref="A44:S44"/>
    <mergeCell ref="A40:S40"/>
    <mergeCell ref="T56:AL56"/>
    <mergeCell ref="T57:AL57"/>
    <mergeCell ref="T47:AL47"/>
    <mergeCell ref="A55:S55"/>
    <mergeCell ref="A54:S54"/>
    <mergeCell ref="T54:AL54"/>
    <mergeCell ref="T55:AL55"/>
    <mergeCell ref="I36:J36"/>
    <mergeCell ref="K36:M36"/>
    <mergeCell ref="Q36:S36"/>
    <mergeCell ref="J72:N72"/>
    <mergeCell ref="F71:I71"/>
    <mergeCell ref="F72:I72"/>
    <mergeCell ref="G36:H36"/>
    <mergeCell ref="D61:L61"/>
    <mergeCell ref="D72:E72"/>
    <mergeCell ref="J71:N71"/>
    <mergeCell ref="A73:C73"/>
    <mergeCell ref="J73:N73"/>
    <mergeCell ref="O73:S73"/>
    <mergeCell ref="D73:E73"/>
    <mergeCell ref="F73:I73"/>
    <mergeCell ref="O71:S71"/>
    <mergeCell ref="O72:S72"/>
    <mergeCell ref="A71:C71"/>
    <mergeCell ref="A72:C72"/>
    <mergeCell ref="H74:I74"/>
    <mergeCell ref="T75:U75"/>
    <mergeCell ref="V75:W75"/>
    <mergeCell ref="X75:Z75"/>
    <mergeCell ref="AA75:AB75"/>
    <mergeCell ref="AC75:AD75"/>
    <mergeCell ref="H75:I75"/>
    <mergeCell ref="J75:K75"/>
    <mergeCell ref="L75:M75"/>
    <mergeCell ref="N75:O75"/>
    <mergeCell ref="T73:V73"/>
    <mergeCell ref="AG36:AH36"/>
    <mergeCell ref="AI36:AJ36"/>
    <mergeCell ref="AK36:AL36"/>
    <mergeCell ref="T36:Y36"/>
    <mergeCell ref="T46:AL46"/>
    <mergeCell ref="T58:AL58"/>
    <mergeCell ref="T68:AL68"/>
    <mergeCell ref="Z36:AA36"/>
    <mergeCell ref="AD36:AF36"/>
    <mergeCell ref="AS28:AT28"/>
    <mergeCell ref="AU28:AW28"/>
    <mergeCell ref="BA74:BD74"/>
    <mergeCell ref="BE74:BH74"/>
    <mergeCell ref="BI74:BM74"/>
    <mergeCell ref="T48:AL48"/>
    <mergeCell ref="T50:AL50"/>
    <mergeCell ref="AB36:AC36"/>
    <mergeCell ref="AK35:AL35"/>
    <mergeCell ref="BA31:BG31"/>
    <mergeCell ref="P75:Q75"/>
    <mergeCell ref="AI74:AJ74"/>
    <mergeCell ref="AK74:AL74"/>
    <mergeCell ref="AI75:AJ75"/>
    <mergeCell ref="AK75:AL75"/>
    <mergeCell ref="T74:U74"/>
    <mergeCell ref="V74:W74"/>
    <mergeCell ref="X74:Z74"/>
    <mergeCell ref="AA74:AB7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8.00390625" style="14" customWidth="1"/>
    <col min="2" max="2" width="19.7109375" style="14" customWidth="1"/>
    <col min="3" max="3" width="23.421875" style="14" customWidth="1"/>
    <col min="4" max="16384" width="9.140625" style="14" customWidth="1"/>
  </cols>
  <sheetData>
    <row r="1" spans="1:3" ht="15.75">
      <c r="A1" s="152"/>
      <c r="B1" s="152"/>
      <c r="C1" s="152"/>
    </row>
    <row r="3" spans="1:2" ht="15.75">
      <c r="A3" s="14" t="s">
        <v>53</v>
      </c>
      <c r="B3" s="15" t="str">
        <f>IF(Рец_Имя="","",Рец_Имя)</f>
        <v>Рецептура</v>
      </c>
    </row>
    <row r="4" spans="1:3" ht="49.5" customHeight="1">
      <c r="A4" s="153">
        <f>IF(Dop!B4="","","Перечень сырья: "&amp;Dop!B4)</f>
      </c>
      <c r="B4" s="153"/>
      <c r="C4" s="153"/>
    </row>
    <row r="5" ht="15.75">
      <c r="A5" s="14" t="str">
        <f>"Масса: "&amp;Dop!B3</f>
        <v>Масса: дробью</v>
      </c>
    </row>
    <row r="7" spans="1:3" ht="50.25" customHeight="1">
      <c r="A7" s="16" t="s">
        <v>54</v>
      </c>
      <c r="B7" s="16" t="s">
        <v>55</v>
      </c>
      <c r="C7" s="17" t="s">
        <v>56</v>
      </c>
    </row>
    <row r="8" spans="1:3" ht="15.75">
      <c r="A8" s="18" t="s">
        <v>57</v>
      </c>
      <c r="B8" s="19"/>
      <c r="C8" s="20"/>
    </row>
    <row r="9" spans="1:3" ht="15.75">
      <c r="A9" s="18" t="s">
        <v>58</v>
      </c>
      <c r="B9" s="19"/>
      <c r="C9" s="20"/>
    </row>
    <row r="10" spans="1:3" ht="15.75">
      <c r="A10" s="18" t="s">
        <v>59</v>
      </c>
      <c r="B10" s="19"/>
      <c r="C10" s="20"/>
    </row>
    <row r="11" spans="1:3" ht="15.75">
      <c r="A11" s="21" t="s">
        <v>60</v>
      </c>
      <c r="B11" s="22"/>
      <c r="C11" s="23"/>
    </row>
    <row r="13" ht="15.75">
      <c r="A13" s="14" t="s">
        <v>61</v>
      </c>
    </row>
    <row r="14" ht="15.75">
      <c r="A14" s="14" t="s">
        <v>62</v>
      </c>
    </row>
    <row r="15" ht="15.75">
      <c r="A15" s="14" t="s">
        <v>63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32.57421875" style="0" customWidth="1"/>
    <col min="6" max="6" width="23.8515625" style="0" customWidth="1"/>
  </cols>
  <sheetData>
    <row r="1" spans="1:6" ht="15">
      <c r="A1" t="s">
        <v>38</v>
      </c>
      <c r="B1" t="str">
        <f>Рец_Имя</f>
        <v>Рецептура</v>
      </c>
      <c r="F1" s="57" t="s">
        <v>108</v>
      </c>
    </row>
    <row r="2" spans="1:6" ht="15">
      <c r="A2" t="s">
        <v>41</v>
      </c>
      <c r="B2" s="52"/>
      <c r="F2" s="51" t="s">
        <v>109</v>
      </c>
    </row>
    <row r="3" spans="1:6" ht="15">
      <c r="A3" t="s">
        <v>16</v>
      </c>
      <c r="B3" s="52" t="s">
        <v>40</v>
      </c>
      <c r="C3" s="24">
        <v>100</v>
      </c>
      <c r="F3" s="51" t="s">
        <v>110</v>
      </c>
    </row>
    <row r="4" spans="1:6" ht="15">
      <c r="A4" t="s">
        <v>39</v>
      </c>
      <c r="F4" s="51" t="s">
        <v>111</v>
      </c>
    </row>
    <row r="5" spans="1:6" ht="15">
      <c r="A5" s="25" t="s">
        <v>92</v>
      </c>
      <c r="C5" s="25" t="s">
        <v>95</v>
      </c>
      <c r="F5" s="51" t="s">
        <v>20</v>
      </c>
    </row>
    <row r="6" spans="1:6" ht="15">
      <c r="A6" s="25" t="s">
        <v>93</v>
      </c>
      <c r="C6" s="25" t="s">
        <v>96</v>
      </c>
      <c r="F6" s="51" t="s">
        <v>120</v>
      </c>
    </row>
    <row r="7" spans="1:9" ht="15">
      <c r="A7" s="25" t="s">
        <v>94</v>
      </c>
      <c r="C7" s="25" t="s">
        <v>100</v>
      </c>
      <c r="F7" s="51" t="s">
        <v>122</v>
      </c>
      <c r="I7">
        <f>Пищ_Спирт/100*Рец_Выход_Суммой</f>
        <v>0</v>
      </c>
    </row>
    <row r="8" spans="1:9" ht="15">
      <c r="A8" s="25" t="s">
        <v>97</v>
      </c>
      <c r="F8" s="51" t="s">
        <v>121</v>
      </c>
      <c r="I8" s="51">
        <f>Пищ_Сахар/100*Рец_Выход_Суммой</f>
        <v>0</v>
      </c>
    </row>
    <row r="9" spans="1:9" ht="15">
      <c r="A9" s="25" t="s">
        <v>98</v>
      </c>
      <c r="F9" t="s">
        <v>163</v>
      </c>
      <c r="I9">
        <f>I7*7+I8*4</f>
        <v>0</v>
      </c>
    </row>
    <row r="10" spans="1:6" ht="15">
      <c r="A10" s="25" t="s">
        <v>99</v>
      </c>
      <c r="F10" s="51" t="s">
        <v>112</v>
      </c>
    </row>
    <row r="11" spans="1:6" ht="15">
      <c r="A11" t="s">
        <v>150</v>
      </c>
      <c r="F11" s="51" t="s">
        <v>113</v>
      </c>
    </row>
    <row r="12" spans="1:6" ht="15">
      <c r="A12" t="s">
        <v>151</v>
      </c>
      <c r="F12" s="51" t="s">
        <v>114</v>
      </c>
    </row>
    <row r="13" ht="15">
      <c r="F13" s="51" t="s">
        <v>115</v>
      </c>
    </row>
    <row r="14" ht="15">
      <c r="F14" s="51" t="s">
        <v>116</v>
      </c>
    </row>
    <row r="15" ht="15">
      <c r="F15" s="51" t="s">
        <v>117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3.140625" style="25" customWidth="1"/>
    <col min="2" max="2" width="9.140625" style="25" customWidth="1"/>
    <col min="3" max="3" width="9.140625" style="37" customWidth="1"/>
    <col min="4" max="8" width="9.140625" style="25" customWidth="1"/>
    <col min="9" max="9" width="9.140625" style="52" customWidth="1"/>
    <col min="10" max="16384" width="9.140625" style="25" customWidth="1"/>
  </cols>
  <sheetData>
    <row r="1" spans="1:9" ht="15">
      <c r="A1" s="25" t="s">
        <v>13</v>
      </c>
      <c r="C1" s="52" t="s">
        <v>118</v>
      </c>
      <c r="I1" s="52" t="s">
        <v>87</v>
      </c>
    </row>
    <row r="2" spans="1:10" ht="15">
      <c r="A2" s="25" t="s">
        <v>32</v>
      </c>
      <c r="C2" s="52" t="s">
        <v>158</v>
      </c>
      <c r="I2" s="52" t="s">
        <v>88</v>
      </c>
      <c r="J2" s="25" t="s">
        <v>89</v>
      </c>
    </row>
    <row r="3" spans="1:10" ht="15">
      <c r="A3" s="25" t="s">
        <v>35</v>
      </c>
      <c r="C3" s="52" t="s">
        <v>159</v>
      </c>
      <c r="I3" s="52" t="str">
        <f>"2.1"</f>
        <v>2.1</v>
      </c>
      <c r="J3" s="25" t="s">
        <v>90</v>
      </c>
    </row>
    <row r="4" spans="1:10" ht="15">
      <c r="A4" s="25" t="s">
        <v>74</v>
      </c>
      <c r="C4" s="52" t="s">
        <v>160</v>
      </c>
      <c r="I4" s="52" t="str">
        <f>"2.1.1"</f>
        <v>2.1.1</v>
      </c>
      <c r="J4" s="25" t="s">
        <v>91</v>
      </c>
    </row>
    <row r="5" spans="1:10" ht="15">
      <c r="A5" s="25" t="s">
        <v>36</v>
      </c>
      <c r="C5" s="52" t="s">
        <v>103</v>
      </c>
      <c r="I5" s="52" t="str">
        <f>"2.1.2"</f>
        <v>2.1.2</v>
      </c>
      <c r="J5" s="25" t="s">
        <v>101</v>
      </c>
    </row>
    <row r="6" spans="1:10" ht="15">
      <c r="A6" s="25" t="s">
        <v>37</v>
      </c>
      <c r="C6" s="52" t="s">
        <v>104</v>
      </c>
      <c r="I6" s="52" t="s">
        <v>106</v>
      </c>
      <c r="J6" s="51" t="s">
        <v>107</v>
      </c>
    </row>
    <row r="7" spans="1:10" ht="15">
      <c r="A7" s="25" t="s">
        <v>64</v>
      </c>
      <c r="C7" s="52" t="s">
        <v>130</v>
      </c>
      <c r="D7" s="25" t="s">
        <v>66</v>
      </c>
      <c r="I7" s="52" t="s">
        <v>118</v>
      </c>
      <c r="J7" s="51" t="s">
        <v>119</v>
      </c>
    </row>
    <row r="8" spans="1:10" ht="15">
      <c r="A8" s="25" t="s">
        <v>65</v>
      </c>
      <c r="C8" s="52" t="s">
        <v>131</v>
      </c>
      <c r="D8" s="25" t="s">
        <v>66</v>
      </c>
      <c r="I8" s="52" t="s">
        <v>137</v>
      </c>
      <c r="J8" s="51" t="s">
        <v>138</v>
      </c>
    </row>
    <row r="9" spans="1:10" ht="15">
      <c r="A9" s="25" t="s">
        <v>76</v>
      </c>
      <c r="C9" s="52" t="s">
        <v>132</v>
      </c>
      <c r="I9" s="52" t="s">
        <v>139</v>
      </c>
      <c r="J9" s="25" t="s">
        <v>140</v>
      </c>
    </row>
    <row r="10" spans="1:10" ht="15">
      <c r="A10" s="25" t="s">
        <v>81</v>
      </c>
      <c r="C10" s="52" t="s">
        <v>105</v>
      </c>
      <c r="I10" s="52" t="s">
        <v>148</v>
      </c>
      <c r="J10" s="25" t="s">
        <v>149</v>
      </c>
    </row>
    <row r="11" spans="1:10" ht="15">
      <c r="A11" s="25" t="s">
        <v>82</v>
      </c>
      <c r="C11" s="51"/>
      <c r="D11" s="25" t="s">
        <v>83</v>
      </c>
      <c r="I11" s="52" t="s">
        <v>156</v>
      </c>
      <c r="J11" s="25" t="s">
        <v>157</v>
      </c>
    </row>
    <row r="12" spans="1:10" ht="15">
      <c r="A12" s="25" t="s">
        <v>84</v>
      </c>
      <c r="C12" s="52" t="s">
        <v>85</v>
      </c>
      <c r="D12" s="25" t="s">
        <v>86</v>
      </c>
      <c r="I12" s="52" t="s">
        <v>165</v>
      </c>
      <c r="J12" s="25" t="s">
        <v>166</v>
      </c>
    </row>
    <row r="13" spans="1:4" ht="15">
      <c r="A13" s="25" t="s">
        <v>129</v>
      </c>
      <c r="C13" s="52" t="s">
        <v>133</v>
      </c>
      <c r="D13" s="51" t="s">
        <v>134</v>
      </c>
    </row>
    <row r="14" spans="1:3" ht="15">
      <c r="A14" s="25" t="s">
        <v>141</v>
      </c>
      <c r="C14" s="37" t="s">
        <v>142</v>
      </c>
    </row>
    <row r="15" spans="1:3" ht="15">
      <c r="A15" s="25" t="s">
        <v>143</v>
      </c>
      <c r="C15" s="37" t="s">
        <v>144</v>
      </c>
    </row>
    <row r="16" spans="1:4" ht="15">
      <c r="A16" s="25" t="s">
        <v>145</v>
      </c>
      <c r="C16" s="37" t="s">
        <v>147</v>
      </c>
      <c r="D16" s="25" t="s">
        <v>146</v>
      </c>
    </row>
    <row r="17" ht="15">
      <c r="A17" s="25" t="s">
        <v>154</v>
      </c>
    </row>
    <row r="18" ht="15">
      <c r="A18" s="25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Мурзин Евгений Олегович</cp:lastModifiedBy>
  <cp:lastPrinted>2010-10-10T12:39:36Z</cp:lastPrinted>
  <dcterms:created xsi:type="dcterms:W3CDTF">2009-11-16T11:55:20Z</dcterms:created>
  <dcterms:modified xsi:type="dcterms:W3CDTF">2019-03-13T05:34:08Z</dcterms:modified>
  <cp:category/>
  <cp:version/>
  <cp:contentType/>
  <cp:contentStatus/>
</cp:coreProperties>
</file>